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1"/>
  </bookViews>
  <sheets>
    <sheet name="beregn" sheetId="1" r:id="rId1"/>
    <sheet name="eksempel" sheetId="4" r:id="rId2"/>
  </sheets>
  <calcPr calcId="145621"/>
</workbook>
</file>

<file path=xl/calcChain.xml><?xml version="1.0" encoding="utf-8"?>
<calcChain xmlns="http://schemas.openxmlformats.org/spreadsheetml/2006/main">
  <c r="M8" i="4" l="1"/>
  <c r="O6" i="4"/>
  <c r="O5" i="4"/>
  <c r="T42" i="4" l="1"/>
  <c r="R42" i="4"/>
  <c r="P42" i="4"/>
  <c r="N42" i="4"/>
  <c r="K42" i="4"/>
  <c r="I42" i="4"/>
  <c r="G42" i="4"/>
  <c r="E42" i="4"/>
  <c r="T41" i="4"/>
  <c r="R41" i="4"/>
  <c r="P41" i="4"/>
  <c r="N41" i="4"/>
  <c r="K41" i="4"/>
  <c r="I41" i="4"/>
  <c r="G41" i="4"/>
  <c r="E41" i="4"/>
  <c r="T40" i="4"/>
  <c r="R40" i="4"/>
  <c r="P40" i="4"/>
  <c r="N40" i="4"/>
  <c r="K40" i="4"/>
  <c r="I40" i="4"/>
  <c r="G40" i="4"/>
  <c r="E40" i="4"/>
  <c r="T39" i="4"/>
  <c r="R39" i="4"/>
  <c r="P39" i="4"/>
  <c r="N39" i="4"/>
  <c r="K39" i="4"/>
  <c r="I39" i="4"/>
  <c r="G39" i="4"/>
  <c r="E39" i="4"/>
  <c r="T38" i="4"/>
  <c r="R38" i="4"/>
  <c r="P38" i="4"/>
  <c r="N38" i="4"/>
  <c r="K38" i="4"/>
  <c r="I38" i="4"/>
  <c r="G38" i="4"/>
  <c r="E38" i="4"/>
  <c r="T37" i="4"/>
  <c r="R37" i="4"/>
  <c r="P37" i="4"/>
  <c r="N37" i="4"/>
  <c r="T36" i="4"/>
  <c r="R36" i="4"/>
  <c r="P36" i="4"/>
  <c r="N36" i="4"/>
  <c r="T35" i="4"/>
  <c r="R35" i="4"/>
  <c r="P35" i="4"/>
  <c r="N35" i="4"/>
  <c r="K35" i="4"/>
  <c r="I35" i="4"/>
  <c r="G35" i="4"/>
  <c r="E35" i="4"/>
  <c r="T34" i="4"/>
  <c r="R34" i="4"/>
  <c r="P34" i="4"/>
  <c r="N34" i="4"/>
  <c r="K34" i="4"/>
  <c r="I34" i="4"/>
  <c r="G34" i="4"/>
  <c r="E34" i="4"/>
  <c r="T33" i="4"/>
  <c r="R33" i="4"/>
  <c r="P33" i="4"/>
  <c r="N33" i="4"/>
  <c r="K33" i="4"/>
  <c r="I33" i="4"/>
  <c r="G33" i="4"/>
  <c r="E33" i="4"/>
  <c r="T32" i="4"/>
  <c r="R32" i="4"/>
  <c r="P32" i="4"/>
  <c r="N32" i="4"/>
  <c r="K32" i="4"/>
  <c r="I32" i="4"/>
  <c r="G32" i="4"/>
  <c r="E32" i="4"/>
  <c r="T31" i="4"/>
  <c r="T43" i="4" s="1"/>
  <c r="R31" i="4"/>
  <c r="R43" i="4" s="1"/>
  <c r="P31" i="4"/>
  <c r="P43" i="4" s="1"/>
  <c r="N31" i="4"/>
  <c r="N43" i="4" s="1"/>
  <c r="K31" i="4"/>
  <c r="I31" i="4"/>
  <c r="G31" i="4"/>
  <c r="E31" i="4"/>
  <c r="K30" i="4"/>
  <c r="T30" i="4" s="1"/>
  <c r="I30" i="4"/>
  <c r="R30" i="4" s="1"/>
  <c r="G30" i="4"/>
  <c r="P30" i="4" s="1"/>
  <c r="E30" i="4"/>
  <c r="N30" i="4" s="1"/>
  <c r="L29" i="4"/>
  <c r="U29" i="4" s="1"/>
  <c r="J29" i="4"/>
  <c r="S29" i="4" s="1"/>
  <c r="H29" i="4"/>
  <c r="Q29" i="4" s="1"/>
  <c r="F29" i="4"/>
  <c r="O29" i="4" s="1"/>
  <c r="F19" i="4"/>
  <c r="H18" i="4"/>
  <c r="F18" i="4"/>
  <c r="H17" i="4"/>
  <c r="F17" i="4"/>
  <c r="G16" i="4"/>
  <c r="H15" i="4"/>
  <c r="F15" i="4"/>
  <c r="D15" i="4"/>
  <c r="K37" i="4" s="1"/>
  <c r="D8" i="4"/>
  <c r="D10" i="4" s="1"/>
  <c r="G16" i="1"/>
  <c r="T42" i="1"/>
  <c r="T41" i="1"/>
  <c r="T40" i="1"/>
  <c r="T39" i="1"/>
  <c r="T38" i="1"/>
  <c r="T37" i="1"/>
  <c r="T36" i="1"/>
  <c r="T35" i="1"/>
  <c r="T34" i="1"/>
  <c r="T33" i="1"/>
  <c r="T32" i="1"/>
  <c r="T31" i="1"/>
  <c r="R42" i="1"/>
  <c r="R41" i="1"/>
  <c r="R40" i="1"/>
  <c r="R39" i="1"/>
  <c r="R38" i="1"/>
  <c r="R37" i="1"/>
  <c r="R36" i="1"/>
  <c r="R35" i="1"/>
  <c r="R34" i="1"/>
  <c r="R33" i="1"/>
  <c r="R32" i="1"/>
  <c r="R31" i="1"/>
  <c r="P42" i="1"/>
  <c r="P41" i="1"/>
  <c r="P40" i="1"/>
  <c r="P39" i="1"/>
  <c r="P38" i="1"/>
  <c r="P37" i="1"/>
  <c r="P36" i="1"/>
  <c r="P35" i="1"/>
  <c r="P34" i="1"/>
  <c r="P33" i="1"/>
  <c r="P32" i="1"/>
  <c r="P31" i="1"/>
  <c r="N42" i="1"/>
  <c r="N41" i="1"/>
  <c r="N40" i="1"/>
  <c r="N39" i="1"/>
  <c r="N38" i="1"/>
  <c r="N37" i="1"/>
  <c r="N36" i="1"/>
  <c r="N35" i="1"/>
  <c r="N34" i="1"/>
  <c r="S29" i="1"/>
  <c r="N33" i="1"/>
  <c r="N32" i="1"/>
  <c r="N31" i="1"/>
  <c r="H18" i="1"/>
  <c r="H17" i="1"/>
  <c r="H15" i="1"/>
  <c r="F19" i="1"/>
  <c r="F18" i="1"/>
  <c r="F17" i="1"/>
  <c r="F15" i="1"/>
  <c r="K42" i="1"/>
  <c r="K41" i="1"/>
  <c r="K40" i="1"/>
  <c r="K39" i="1"/>
  <c r="K38" i="1"/>
  <c r="K35" i="1"/>
  <c r="K34" i="1"/>
  <c r="K33" i="1"/>
  <c r="K32" i="1"/>
  <c r="K31" i="1"/>
  <c r="I42" i="1"/>
  <c r="I41" i="1"/>
  <c r="I40" i="1"/>
  <c r="I39" i="1"/>
  <c r="I38" i="1"/>
  <c r="I35" i="1"/>
  <c r="I34" i="1"/>
  <c r="I33" i="1"/>
  <c r="I32" i="1"/>
  <c r="I31" i="1"/>
  <c r="G42" i="1"/>
  <c r="G41" i="1"/>
  <c r="G40" i="1"/>
  <c r="G39" i="1"/>
  <c r="G38" i="1"/>
  <c r="G35" i="1"/>
  <c r="G34" i="1"/>
  <c r="G33" i="1"/>
  <c r="G32" i="1"/>
  <c r="G31" i="1"/>
  <c r="E41" i="1"/>
  <c r="E42" i="1"/>
  <c r="E40" i="1"/>
  <c r="E39" i="1"/>
  <c r="E38" i="1"/>
  <c r="E35" i="1"/>
  <c r="E34" i="1"/>
  <c r="E33" i="1"/>
  <c r="E32" i="1"/>
  <c r="E31" i="1"/>
  <c r="L29" i="1"/>
  <c r="U29" i="1" s="1"/>
  <c r="J29" i="1"/>
  <c r="H29" i="1"/>
  <c r="Q29" i="1" s="1"/>
  <c r="F29" i="1"/>
  <c r="O29" i="1" s="1"/>
  <c r="K30" i="1"/>
  <c r="T30" i="1" s="1"/>
  <c r="I30" i="1"/>
  <c r="R30" i="1" s="1"/>
  <c r="G30" i="1"/>
  <c r="P30" i="1" s="1"/>
  <c r="E30" i="1"/>
  <c r="N30" i="1" s="1"/>
  <c r="D15" i="1"/>
  <c r="K37" i="1" s="1"/>
  <c r="D8" i="1"/>
  <c r="D10" i="1" s="1"/>
  <c r="G19" i="4" l="1"/>
  <c r="E36" i="4"/>
  <c r="E37" i="4"/>
  <c r="E43" i="4" s="1"/>
  <c r="G36" i="4"/>
  <c r="G37" i="4"/>
  <c r="I36" i="4"/>
  <c r="I37" i="4"/>
  <c r="K36" i="4"/>
  <c r="K43" i="4" s="1"/>
  <c r="E36" i="1"/>
  <c r="G36" i="1"/>
  <c r="I36" i="1"/>
  <c r="K36" i="1"/>
  <c r="K43" i="1" s="1"/>
  <c r="E37" i="1"/>
  <c r="G37" i="1"/>
  <c r="I37" i="1"/>
  <c r="P43" i="1"/>
  <c r="T43" i="1"/>
  <c r="R43" i="1"/>
  <c r="N43" i="1"/>
  <c r="G43" i="4" l="1"/>
  <c r="D19" i="4" s="1"/>
  <c r="G21" i="4" s="1"/>
  <c r="I43" i="4"/>
  <c r="E43" i="1"/>
  <c r="G43" i="1"/>
  <c r="I43" i="1"/>
  <c r="G19" i="1"/>
  <c r="D19" i="1" l="1"/>
  <c r="G21" i="1" s="1"/>
</calcChain>
</file>

<file path=xl/sharedStrings.xml><?xml version="1.0" encoding="utf-8"?>
<sst xmlns="http://schemas.openxmlformats.org/spreadsheetml/2006/main" count="102" uniqueCount="47">
  <si>
    <t>Afløning af ejers arbejde på bedriften</t>
  </si>
  <si>
    <t>Antal ha, landbrugsareal</t>
  </si>
  <si>
    <t>Total</t>
  </si>
  <si>
    <t>Jordrente pr. ha</t>
  </si>
  <si>
    <t>Antal DE pr. ha</t>
  </si>
  <si>
    <t xml:space="preserve">kg EKM pr. pr årsko </t>
  </si>
  <si>
    <t>Forventet jordrente</t>
  </si>
  <si>
    <t>Antal ha</t>
  </si>
  <si>
    <t>Intercept</t>
  </si>
  <si>
    <t>Sand</t>
  </si>
  <si>
    <t>Vand og sand</t>
  </si>
  <si>
    <t xml:space="preserve">Ler x DE_ha x DE_ha </t>
  </si>
  <si>
    <t>Ler x DE_ha</t>
  </si>
  <si>
    <t>Ha</t>
  </si>
  <si>
    <t>Ha x Ha</t>
  </si>
  <si>
    <t>DE_ha</t>
  </si>
  <si>
    <t>EKM</t>
  </si>
  <si>
    <t>DUM ror</t>
  </si>
  <si>
    <t>EKM x EMK</t>
  </si>
  <si>
    <t>ÅR 2013</t>
  </si>
  <si>
    <t>Sand uden vand</t>
  </si>
  <si>
    <t>Ingen af do.</t>
  </si>
  <si>
    <t xml:space="preserve">Definition af bonitets og vandingsforhold: </t>
  </si>
  <si>
    <r>
      <rPr>
        <b/>
        <sz val="11"/>
        <color theme="1"/>
        <rFont val="Calibri"/>
        <family val="2"/>
        <scheme val="minor"/>
      </rPr>
      <t xml:space="preserve">Ingen af do.: </t>
    </r>
    <r>
      <rPr>
        <sz val="11"/>
        <color theme="1"/>
        <rFont val="Calibri"/>
        <family val="2"/>
        <scheme val="minor"/>
      </rPr>
      <t>Ingen af de ovenstående</t>
    </r>
  </si>
  <si>
    <t>Sand med vand</t>
  </si>
  <si>
    <t>Ler</t>
  </si>
  <si>
    <t>vælg fra rulleliste</t>
  </si>
  <si>
    <t>indtast</t>
  </si>
  <si>
    <t>Ændring i resultat før finansiering:</t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</si>
  <si>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Indtast evt. ændret antal ha, antal DE pr. ha og / eller kg EKM pr. ha for at beregne forventet konsekvens af en ændring i bedriftens karakteristika.</t>
    </r>
  </si>
  <si>
    <r>
      <t xml:space="preserve">Vejledning: </t>
    </r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Indtast resultat af primær drift, afkoblet EU-støtte og landbrugsarealet for </t>
    </r>
    <r>
      <rPr>
        <b/>
        <sz val="11"/>
        <color theme="1"/>
        <rFont val="Calibri"/>
        <family val="2"/>
        <scheme val="minor"/>
      </rPr>
      <t>2012 eller 2013</t>
    </r>
    <r>
      <rPr>
        <sz val="11"/>
        <color theme="1"/>
        <rFont val="Calibri"/>
        <family val="2"/>
        <scheme val="minor"/>
      </rPr>
      <t xml:space="preserve"> for at beregne din egen jordrente.</t>
    </r>
  </si>
  <si>
    <r>
      <rPr>
        <b/>
        <sz val="11"/>
        <color theme="1"/>
        <rFont val="Calibri"/>
        <family val="2"/>
        <scheme val="minor"/>
      </rPr>
      <t xml:space="preserve">3) </t>
    </r>
    <r>
      <rPr>
        <sz val="11"/>
        <color theme="1"/>
        <rFont val="Calibri"/>
        <family val="2"/>
        <scheme val="minor"/>
      </rPr>
      <t>Beregn den forventede jordrente ved en ændring i din bedrifts forudsætninger</t>
    </r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</si>
  <si>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Beregn din jordrente:</t>
    </r>
  </si>
  <si>
    <t>Resultat af primær drift, kr</t>
  </si>
  <si>
    <t>Afkoblet EU-støtte, kr</t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</si>
  <si>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Beregn den forvende jordrente på en bedrift som din:</t>
    </r>
  </si>
  <si>
    <t>Vælg bonitets- og vandingsforhold (se nedenfor):</t>
  </si>
  <si>
    <t xml:space="preserve">Definition af bonitets- og vandingsforhold: </t>
  </si>
  <si>
    <r>
      <rPr>
        <b/>
        <sz val="11"/>
        <color theme="1"/>
        <rFont val="Calibri"/>
        <family val="2"/>
        <scheme val="minor"/>
      </rPr>
      <t>Ler:</t>
    </r>
    <r>
      <rPr>
        <sz val="11"/>
        <color theme="1"/>
        <rFont val="Calibri"/>
        <family val="2"/>
        <scheme val="minor"/>
      </rPr>
      <t xml:space="preserve"> Mere end 70 pct. af landbrugsarealet har JB-nummer på 5 eller derover</t>
    </r>
  </si>
  <si>
    <r>
      <rPr>
        <b/>
        <sz val="11"/>
        <color theme="1"/>
        <rFont val="Calibri"/>
        <family val="2"/>
        <scheme val="minor"/>
      </rPr>
      <t>Sand uden vand:</t>
    </r>
    <r>
      <rPr>
        <sz val="11"/>
        <color theme="1"/>
        <rFont val="Calibri"/>
        <family val="2"/>
        <scheme val="minor"/>
      </rPr>
      <t xml:space="preserve"> Mere end 70 pct. af arealet har JB-nummer på 4 eller derunder og </t>
    </r>
    <r>
      <rPr>
        <b/>
        <i/>
        <sz val="11"/>
        <color theme="1"/>
        <rFont val="Calibri"/>
        <family val="2"/>
        <scheme val="minor"/>
      </rPr>
      <t>under 50 pct.</t>
    </r>
    <r>
      <rPr>
        <sz val="11"/>
        <color theme="1"/>
        <rFont val="Calibri"/>
        <family val="2"/>
        <scheme val="minor"/>
      </rPr>
      <t xml:space="preserve"> af arealet der kan vandes</t>
    </r>
  </si>
  <si>
    <r>
      <rPr>
        <b/>
        <sz val="11"/>
        <color theme="1"/>
        <rFont val="Calibri"/>
        <family val="2"/>
        <scheme val="minor"/>
      </rPr>
      <t>Sand med vand:</t>
    </r>
    <r>
      <rPr>
        <sz val="11"/>
        <color theme="1"/>
        <rFont val="Calibri"/>
        <family val="2"/>
        <scheme val="minor"/>
      </rPr>
      <t xml:space="preserve"> Mere end 70 pct. af arealet har JB-nummer på 4 eller derunder og </t>
    </r>
    <r>
      <rPr>
        <b/>
        <i/>
        <sz val="11"/>
        <color theme="1"/>
        <rFont val="Calibri"/>
        <family val="2"/>
        <scheme val="minor"/>
      </rPr>
      <t xml:space="preserve">mere end 50 pct. </t>
    </r>
    <r>
      <rPr>
        <sz val="11"/>
        <color theme="1"/>
        <rFont val="Calibri"/>
        <family val="2"/>
        <scheme val="minor"/>
      </rPr>
      <t>af arealet der kan vandes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</si>
  <si>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Vælg bonitets- og vandingsforhold fra rullelisten, indtast antal DE pr. ha og kg EKM pr. årsko for at beregne den forventede jordrente på en bedrift som din.</t>
    </r>
  </si>
  <si>
    <t>* Resultaterne er retningsgivende for år med pris- og produktionsforhold på niveau med 2012 og 2013</t>
  </si>
  <si>
    <t xml:space="preserve">Bedriftens karakteristika efter en ændring: </t>
  </si>
  <si>
    <t>Bonitets- og vandingsforhold</t>
  </si>
  <si>
    <t>Støtteberegninger: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</si>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</sst>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1" xfId="0" applyFill="1" applyBorder="1"/>
    <xf numFmtId="43" fontId="0" fillId="2" borderId="1" xfId="1" applyFont="1" applyFill="1" applyBorder="1"/>
    <xf numFmtId="0" fontId="0" fillId="2" borderId="0" xfId="0" applyFill="1" applyBorder="1"/>
    <xf numFmtId="164" fontId="0" fillId="2" borderId="1" xfId="1" applyNumberFormat="1" applyFont="1" applyFill="1" applyBorder="1"/>
    <xf numFmtId="164" fontId="0" fillId="4" borderId="1" xfId="1" applyNumberFormat="1" applyFont="1" applyFill="1" applyBorder="1"/>
    <xf numFmtId="164" fontId="0" fillId="4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0" xfId="0" applyNumberFormat="1" applyFill="1" applyBorder="1"/>
    <xf numFmtId="0" fontId="0" fillId="2" borderId="3" xfId="0" applyFill="1" applyBorder="1"/>
    <xf numFmtId="0" fontId="5" fillId="2" borderId="0" xfId="0" applyFont="1" applyFill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2" borderId="4" xfId="0" applyFill="1" applyBorder="1"/>
    <xf numFmtId="0" fontId="4" fillId="2" borderId="0" xfId="0" applyFont="1" applyFill="1" applyBorder="1"/>
    <xf numFmtId="164" fontId="0" fillId="3" borderId="1" xfId="1" applyNumberFormat="1" applyFont="1" applyFill="1" applyBorder="1" applyProtection="1">
      <protection locked="0"/>
    </xf>
    <xf numFmtId="43" fontId="0" fillId="3" borderId="1" xfId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0" fillId="2" borderId="0" xfId="0" applyFill="1" applyProtection="1"/>
    <xf numFmtId="0" fontId="5" fillId="2" borderId="0" xfId="0" applyFont="1" applyFill="1" applyProtection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uropa.eu/legislation_summaries/agriculture/general_framework/l60032_en.ht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europa.eu/legislation_summaries/agriculture/general_framework/l60032_en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21</xdr:row>
      <xdr:rowOff>76200</xdr:rowOff>
    </xdr:from>
    <xdr:to>
      <xdr:col>9</xdr:col>
      <xdr:colOff>266699</xdr:colOff>
      <xdr:row>26</xdr:row>
      <xdr:rowOff>161924</xdr:rowOff>
    </xdr:to>
    <xdr:pic>
      <xdr:nvPicPr>
        <xdr:cNvPr id="2" name="Billede 4" descr="Q:\VFL_Visuel_Identitet\Særlige grafikfiler - fonde\LD_logo\STANDARD Med linktekst\LD_LOGO_2014_link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086225"/>
          <a:ext cx="2571749" cy="1038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581024</xdr:colOff>
      <xdr:row>21</xdr:row>
      <xdr:rowOff>38100</xdr:rowOff>
    </xdr:from>
    <xdr:to>
      <xdr:col>9</xdr:col>
      <xdr:colOff>238123</xdr:colOff>
      <xdr:row>26</xdr:row>
      <xdr:rowOff>171449</xdr:rowOff>
    </xdr:to>
    <xdr:pic>
      <xdr:nvPicPr>
        <xdr:cNvPr id="2" name="Billede 4" descr="Q:\VFL_Visuel_Identitet\Særlige grafikfiler - fonde\LD_logo\STANDARD Med linktekst\LD_LOGO_2014_link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4" y="4048125"/>
          <a:ext cx="2724149" cy="1085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9"/>
  <sheetViews>
    <sheetView topLeftCell="A4" workbookViewId="0">
      <selection activeCell="D17" sqref="D17"/>
    </sheetView>
  </sheetViews>
  <sheetFormatPr defaultRowHeight="15" x14ac:dyDescent="0.25"/>
  <cols>
    <col min="1" max="1" width="3.42578125" style="1" customWidth="1"/>
    <col min="2" max="2" width="4" style="1" customWidth="1"/>
    <col min="3" max="3" width="50.28515625" style="1" customWidth="1"/>
    <col min="4" max="4" width="17.85546875" style="1" customWidth="1"/>
    <col min="5" max="5" width="17.140625" style="1" customWidth="1"/>
    <col min="6" max="6" width="26.42578125" style="1" customWidth="1"/>
    <col min="7" max="7" width="15.28515625" style="1" customWidth="1"/>
    <col min="8" max="8" width="14.85546875" style="1" customWidth="1"/>
    <col min="9" max="9" width="15.85546875" style="1" customWidth="1"/>
    <col min="10" max="10" width="4.28515625" style="1" customWidth="1"/>
    <col min="11" max="16384" width="9.140625" style="1"/>
  </cols>
  <sheetData>
    <row r="1" spans="1:82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</row>
    <row r="2" spans="1:82" x14ac:dyDescent="0.25">
      <c r="A2" s="25"/>
      <c r="B2" s="10"/>
      <c r="C2" s="14"/>
      <c r="D2" s="14"/>
      <c r="E2" s="14"/>
      <c r="F2" s="14"/>
      <c r="G2" s="14"/>
      <c r="H2" s="14"/>
      <c r="I2" s="14"/>
      <c r="J2" s="19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</row>
    <row r="3" spans="1:82" x14ac:dyDescent="0.25">
      <c r="A3" s="25"/>
      <c r="B3" s="11"/>
      <c r="C3" s="4" t="s">
        <v>32</v>
      </c>
      <c r="D3" s="4"/>
      <c r="E3" s="4"/>
      <c r="F3" s="27" t="s">
        <v>30</v>
      </c>
      <c r="G3" s="27"/>
      <c r="H3" s="27"/>
      <c r="I3" s="27"/>
      <c r="J3" s="12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</row>
    <row r="4" spans="1:82" x14ac:dyDescent="0.25">
      <c r="A4" s="25"/>
      <c r="B4" s="11"/>
      <c r="C4" s="4"/>
      <c r="D4" s="4"/>
      <c r="E4" s="4"/>
      <c r="F4" s="27"/>
      <c r="G4" s="27"/>
      <c r="H4" s="27"/>
      <c r="I4" s="27"/>
      <c r="J4" s="12"/>
      <c r="K4" s="25"/>
      <c r="L4" s="25" t="s">
        <v>45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</row>
    <row r="5" spans="1:82" x14ac:dyDescent="0.25">
      <c r="A5" s="25"/>
      <c r="B5" s="11"/>
      <c r="C5" s="2" t="s">
        <v>33</v>
      </c>
      <c r="D5" s="21"/>
      <c r="E5" s="20" t="s">
        <v>27</v>
      </c>
      <c r="F5" s="27" t="s">
        <v>41</v>
      </c>
      <c r="G5" s="27"/>
      <c r="H5" s="27"/>
      <c r="I5" s="27"/>
      <c r="J5" s="12"/>
      <c r="K5" s="25"/>
      <c r="L5" s="23"/>
      <c r="M5" s="23"/>
      <c r="N5" s="23"/>
      <c r="O5" s="23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</row>
    <row r="6" spans="1:82" x14ac:dyDescent="0.25">
      <c r="A6" s="25"/>
      <c r="B6" s="11"/>
      <c r="C6" s="2" t="s">
        <v>34</v>
      </c>
      <c r="D6" s="21"/>
      <c r="E6" s="20" t="s">
        <v>27</v>
      </c>
      <c r="F6" s="27"/>
      <c r="G6" s="27"/>
      <c r="H6" s="27"/>
      <c r="I6" s="27"/>
      <c r="J6" s="12"/>
      <c r="K6" s="25"/>
      <c r="L6" s="23"/>
      <c r="M6" s="23"/>
      <c r="N6" s="23"/>
      <c r="O6" s="23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</row>
    <row r="7" spans="1:82" ht="15" customHeight="1" x14ac:dyDescent="0.25">
      <c r="A7" s="25"/>
      <c r="B7" s="11"/>
      <c r="C7" s="2" t="s">
        <v>0</v>
      </c>
      <c r="D7" s="5">
        <v>-450000</v>
      </c>
      <c r="E7" s="4"/>
      <c r="F7" s="27" t="s">
        <v>29</v>
      </c>
      <c r="G7" s="27"/>
      <c r="H7" s="27"/>
      <c r="I7" s="27"/>
      <c r="J7" s="12"/>
      <c r="K7" s="25"/>
      <c r="L7" s="23"/>
      <c r="M7" s="23"/>
      <c r="N7" s="23"/>
      <c r="O7" s="2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</row>
    <row r="8" spans="1:82" x14ac:dyDescent="0.25">
      <c r="A8" s="25"/>
      <c r="B8" s="11"/>
      <c r="C8" s="2" t="s">
        <v>2</v>
      </c>
      <c r="D8" s="8" t="str">
        <f>IF(D5=0,"-",D5+D6+D7)</f>
        <v>-</v>
      </c>
      <c r="E8" s="4"/>
      <c r="F8" s="27"/>
      <c r="G8" s="27"/>
      <c r="H8" s="27"/>
      <c r="I8" s="27"/>
      <c r="J8" s="12"/>
      <c r="K8" s="25"/>
      <c r="L8" s="23"/>
      <c r="M8" s="23"/>
      <c r="N8" s="23"/>
      <c r="O8" s="2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</row>
    <row r="9" spans="1:82" x14ac:dyDescent="0.25">
      <c r="A9" s="25"/>
      <c r="B9" s="11"/>
      <c r="C9" s="2" t="s">
        <v>1</v>
      </c>
      <c r="D9" s="22"/>
      <c r="E9" s="20" t="s">
        <v>27</v>
      </c>
      <c r="F9" s="27"/>
      <c r="G9" s="27"/>
      <c r="H9" s="27"/>
      <c r="I9" s="27"/>
      <c r="J9" s="12"/>
      <c r="K9" s="25"/>
      <c r="L9" s="23"/>
      <c r="M9" s="23"/>
      <c r="N9" s="23"/>
      <c r="O9" s="23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</row>
    <row r="10" spans="1:82" ht="15" customHeight="1" x14ac:dyDescent="0.25">
      <c r="A10" s="25"/>
      <c r="B10" s="11"/>
      <c r="C10" s="2" t="s">
        <v>3</v>
      </c>
      <c r="D10" s="7" t="str">
        <f>IFERROR(D8/D9,"-")</f>
        <v>-</v>
      </c>
      <c r="E10" s="4"/>
      <c r="F10" s="28" t="s">
        <v>42</v>
      </c>
      <c r="G10" s="28"/>
      <c r="H10" s="28"/>
      <c r="I10" s="28"/>
      <c r="J10" s="12"/>
      <c r="K10" s="25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</row>
    <row r="11" spans="1:82" ht="15" customHeight="1" x14ac:dyDescent="0.25">
      <c r="A11" s="25"/>
      <c r="B11" s="11"/>
      <c r="C11" s="4"/>
      <c r="D11" s="4"/>
      <c r="E11" s="4"/>
      <c r="F11" s="28"/>
      <c r="G11" s="28"/>
      <c r="H11" s="28"/>
      <c r="I11" s="28"/>
      <c r="J11" s="12"/>
      <c r="K11" s="25"/>
      <c r="L11" s="23"/>
      <c r="M11" s="23"/>
      <c r="N11" s="23"/>
      <c r="O11" s="2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</row>
    <row r="12" spans="1:82" x14ac:dyDescent="0.25">
      <c r="A12" s="25"/>
      <c r="B12" s="11"/>
      <c r="C12" s="4"/>
      <c r="D12" s="4"/>
      <c r="E12" s="4"/>
      <c r="F12" s="4"/>
      <c r="G12" s="4"/>
      <c r="H12" s="4"/>
      <c r="I12" s="4"/>
      <c r="J12" s="12"/>
      <c r="K12" s="25"/>
      <c r="L12" s="23"/>
      <c r="M12" s="23"/>
      <c r="N12" s="23"/>
      <c r="O12" s="23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</row>
    <row r="13" spans="1:82" x14ac:dyDescent="0.25">
      <c r="A13" s="25"/>
      <c r="B13" s="11"/>
      <c r="C13" s="4" t="s">
        <v>35</v>
      </c>
      <c r="D13" s="4"/>
      <c r="E13" s="4"/>
      <c r="F13" s="4" t="s">
        <v>31</v>
      </c>
      <c r="G13" s="4"/>
      <c r="H13" s="4"/>
      <c r="I13" s="4"/>
      <c r="J13" s="12"/>
      <c r="K13" s="25"/>
      <c r="L13" s="23"/>
      <c r="M13" s="23"/>
      <c r="N13" s="23"/>
      <c r="O13" s="23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</row>
    <row r="14" spans="1:82" x14ac:dyDescent="0.25">
      <c r="A14" s="25"/>
      <c r="B14" s="11"/>
      <c r="C14" s="4"/>
      <c r="D14" s="4"/>
      <c r="E14" s="4"/>
      <c r="F14" s="20" t="s">
        <v>43</v>
      </c>
      <c r="G14" s="4"/>
      <c r="H14" s="4"/>
      <c r="I14" s="4"/>
      <c r="J14" s="12"/>
      <c r="K14" s="25"/>
      <c r="L14" s="23"/>
      <c r="M14" s="23"/>
      <c r="N14" s="23"/>
      <c r="O14" s="2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</row>
    <row r="15" spans="1:82" x14ac:dyDescent="0.25">
      <c r="A15" s="25"/>
      <c r="B15" s="11"/>
      <c r="C15" s="2" t="s">
        <v>7</v>
      </c>
      <c r="D15" s="3">
        <f>D9</f>
        <v>0</v>
      </c>
      <c r="E15" s="4"/>
      <c r="F15" s="9" t="str">
        <f>C15</f>
        <v>Antal ha</v>
      </c>
      <c r="G15" s="23"/>
      <c r="H15" s="20" t="str">
        <f>E17</f>
        <v>indtast</v>
      </c>
      <c r="I15" s="4"/>
      <c r="J15" s="12"/>
      <c r="K15" s="25"/>
      <c r="L15" s="23"/>
      <c r="M15" s="23"/>
      <c r="N15" s="23"/>
      <c r="O15" s="2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</row>
    <row r="16" spans="1:82" x14ac:dyDescent="0.25">
      <c r="A16" s="25"/>
      <c r="B16" s="11"/>
      <c r="C16" s="2" t="s">
        <v>36</v>
      </c>
      <c r="D16" s="23"/>
      <c r="E16" s="20" t="s">
        <v>26</v>
      </c>
      <c r="F16" s="9" t="s">
        <v>44</v>
      </c>
      <c r="G16" s="3">
        <f>D16</f>
        <v>0</v>
      </c>
      <c r="H16" s="20"/>
      <c r="I16" s="4"/>
      <c r="J16" s="12"/>
      <c r="K16" s="25"/>
      <c r="L16" s="23"/>
      <c r="M16" s="23"/>
      <c r="N16" s="23"/>
      <c r="O16" s="2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</row>
    <row r="17" spans="1:82" x14ac:dyDescent="0.25">
      <c r="A17" s="25"/>
      <c r="B17" s="11"/>
      <c r="C17" s="2" t="s">
        <v>4</v>
      </c>
      <c r="D17" s="23"/>
      <c r="E17" s="20" t="s">
        <v>27</v>
      </c>
      <c r="F17" s="9" t="str">
        <f>C17</f>
        <v>Antal DE pr. ha</v>
      </c>
      <c r="G17" s="24"/>
      <c r="H17" s="20" t="str">
        <f>E17</f>
        <v>indtast</v>
      </c>
      <c r="I17" s="4"/>
      <c r="J17" s="12"/>
      <c r="K17" s="25"/>
      <c r="L17" s="23"/>
      <c r="M17" s="23"/>
      <c r="N17" s="23"/>
      <c r="O17" s="23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 x14ac:dyDescent="0.25">
      <c r="A18" s="25"/>
      <c r="B18" s="11"/>
      <c r="C18" s="2" t="s">
        <v>5</v>
      </c>
      <c r="D18" s="21"/>
      <c r="E18" s="20" t="s">
        <v>27</v>
      </c>
      <c r="F18" s="9" t="str">
        <f>C18</f>
        <v xml:space="preserve">kg EKM pr. pr årsko </v>
      </c>
      <c r="G18" s="23"/>
      <c r="H18" s="20" t="str">
        <f>E18</f>
        <v>indtast</v>
      </c>
      <c r="I18" s="4"/>
      <c r="J18" s="12"/>
      <c r="K18" s="25"/>
      <c r="L18" s="23"/>
      <c r="M18" s="23"/>
      <c r="N18" s="23"/>
      <c r="O18" s="23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</row>
    <row r="19" spans="1:82" x14ac:dyDescent="0.25">
      <c r="A19" s="25"/>
      <c r="B19" s="11"/>
      <c r="C19" s="2" t="s">
        <v>6</v>
      </c>
      <c r="D19" s="6" t="str">
        <f>IF(OR(D9=0,D17=0,D18=0),"",E30*E43+G30*G43+I30*I43+K30*K43)</f>
        <v/>
      </c>
      <c r="E19" s="4"/>
      <c r="F19" s="2" t="str">
        <f>C19</f>
        <v>Forventet jordrente</v>
      </c>
      <c r="G19" s="6" t="str">
        <f>IF(OR(G15=0,G17=0,G18=0),"",(N30*N43+P30*P43+R30*R43+T30*T43))</f>
        <v/>
      </c>
      <c r="H19" s="4"/>
      <c r="I19" s="4"/>
      <c r="J19" s="12"/>
      <c r="K19" s="25"/>
      <c r="L19" s="23"/>
      <c r="M19" s="23"/>
      <c r="N19" s="23"/>
      <c r="O19" s="23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</row>
    <row r="20" spans="1:82" x14ac:dyDescent="0.25">
      <c r="A20" s="25"/>
      <c r="B20" s="11"/>
      <c r="C20" s="4"/>
      <c r="D20" s="4"/>
      <c r="E20" s="4"/>
      <c r="F20" s="4"/>
      <c r="G20" s="4"/>
      <c r="H20" s="4"/>
      <c r="I20" s="4"/>
      <c r="J20" s="12"/>
      <c r="K20" s="25"/>
      <c r="L20" s="23"/>
      <c r="M20" s="23"/>
      <c r="N20" s="23"/>
      <c r="O20" s="23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 x14ac:dyDescent="0.25">
      <c r="A21" s="25"/>
      <c r="B21" s="11"/>
      <c r="C21" s="4"/>
      <c r="D21" s="4"/>
      <c r="E21" s="4" t="s">
        <v>28</v>
      </c>
      <c r="F21" s="4"/>
      <c r="G21" s="13" t="str">
        <f>IFERROR(IF(G19=0,"",G19*G15-D19*D15),"")</f>
        <v/>
      </c>
      <c r="H21" s="4"/>
      <c r="I21" s="4"/>
      <c r="J21" s="1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 x14ac:dyDescent="0.25">
      <c r="A22" s="25"/>
      <c r="B22" s="11"/>
      <c r="C22" s="4" t="s">
        <v>37</v>
      </c>
      <c r="D22" s="4"/>
      <c r="E22" s="4"/>
      <c r="F22" s="4"/>
      <c r="G22" s="4"/>
      <c r="H22" s="4"/>
      <c r="I22" s="4"/>
      <c r="J22" s="1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x14ac:dyDescent="0.25">
      <c r="A23" s="25"/>
      <c r="B23" s="11"/>
      <c r="C23" s="4" t="s">
        <v>39</v>
      </c>
      <c r="D23" s="4"/>
      <c r="E23" s="4"/>
      <c r="F23" s="4"/>
      <c r="G23" s="4"/>
      <c r="H23" s="4"/>
      <c r="I23" s="4"/>
      <c r="J23" s="1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x14ac:dyDescent="0.25">
      <c r="A24" s="25"/>
      <c r="B24" s="11"/>
      <c r="C24" s="4" t="s">
        <v>40</v>
      </c>
      <c r="D24" s="4"/>
      <c r="E24" s="4"/>
      <c r="F24" s="4"/>
      <c r="G24" s="4"/>
      <c r="H24" s="4"/>
      <c r="I24" s="4"/>
      <c r="J24" s="1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</row>
    <row r="25" spans="1:82" x14ac:dyDescent="0.25">
      <c r="A25" s="25"/>
      <c r="B25" s="11"/>
      <c r="C25" s="4" t="s">
        <v>38</v>
      </c>
      <c r="D25" s="4"/>
      <c r="E25" s="4"/>
      <c r="F25" s="4"/>
      <c r="G25" s="4"/>
      <c r="H25" s="4"/>
      <c r="I25" s="4"/>
      <c r="J25" s="1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</row>
    <row r="26" spans="1:82" x14ac:dyDescent="0.25">
      <c r="A26" s="25"/>
      <c r="B26" s="11"/>
      <c r="C26" s="4" t="s">
        <v>23</v>
      </c>
      <c r="D26" s="4"/>
      <c r="E26" s="4"/>
      <c r="F26" s="4"/>
      <c r="G26" s="4"/>
      <c r="H26" s="4"/>
      <c r="I26" s="4"/>
      <c r="J26" s="1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</row>
    <row r="27" spans="1:82" ht="15.75" thickBot="1" x14ac:dyDescent="0.3">
      <c r="A27" s="25"/>
      <c r="B27" s="16"/>
      <c r="C27" s="17"/>
      <c r="D27" s="17"/>
      <c r="E27" s="17"/>
      <c r="F27" s="17"/>
      <c r="G27" s="17"/>
      <c r="H27" s="17"/>
      <c r="I27" s="17"/>
      <c r="J27" s="18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</row>
    <row r="28" spans="1:82" s="15" customFormat="1" x14ac:dyDescent="0.25"/>
    <row r="29" spans="1:82" s="15" customFormat="1" x14ac:dyDescent="0.25">
      <c r="F29" s="15" t="str">
        <f>C45</f>
        <v>Sand uden vand</v>
      </c>
      <c r="H29" s="15" t="str">
        <f>C46</f>
        <v>Sand med vand</v>
      </c>
      <c r="J29" s="15" t="str">
        <f>C47</f>
        <v>Ler</v>
      </c>
      <c r="L29" s="15" t="str">
        <f>C48</f>
        <v>Ingen af do.</v>
      </c>
      <c r="O29" s="15" t="str">
        <f>F29</f>
        <v>Sand uden vand</v>
      </c>
      <c r="Q29" s="15" t="str">
        <f t="shared" ref="Q29:U29" si="0">H29</f>
        <v>Sand med vand</v>
      </c>
      <c r="S29" s="15" t="str">
        <f t="shared" si="0"/>
        <v>Ler</v>
      </c>
      <c r="U29" s="15" t="str">
        <f t="shared" si="0"/>
        <v>Ingen af do.</v>
      </c>
    </row>
    <row r="30" spans="1:82" s="15" customFormat="1" x14ac:dyDescent="0.25">
      <c r="E30" s="15">
        <f>IF($D$16=C45,1,0)</f>
        <v>0</v>
      </c>
      <c r="G30" s="15">
        <f>IF($D$16=C46,1,0)</f>
        <v>0</v>
      </c>
      <c r="I30" s="15">
        <f>IF($D$16=C47,1,0)</f>
        <v>0</v>
      </c>
      <c r="K30" s="15">
        <f>IF($D$16=C48,1,0)</f>
        <v>0</v>
      </c>
      <c r="N30" s="15">
        <f>E30</f>
        <v>0</v>
      </c>
      <c r="P30" s="15">
        <f t="shared" ref="P30" si="1">G30</f>
        <v>0</v>
      </c>
      <c r="R30" s="15">
        <f t="shared" ref="R30" si="2">I30</f>
        <v>0</v>
      </c>
      <c r="T30" s="15">
        <f t="shared" ref="T30" si="3">K30</f>
        <v>0</v>
      </c>
    </row>
    <row r="31" spans="1:82" s="15" customFormat="1" x14ac:dyDescent="0.25">
      <c r="C31" s="15" t="s">
        <v>8</v>
      </c>
      <c r="D31" s="15">
        <v>-14900</v>
      </c>
      <c r="E31" s="15">
        <f>$D31*F31</f>
        <v>-14900</v>
      </c>
      <c r="F31" s="15">
        <v>1</v>
      </c>
      <c r="G31" s="15">
        <f>$D31*H31</f>
        <v>-14900</v>
      </c>
      <c r="H31" s="15">
        <v>1</v>
      </c>
      <c r="I31" s="15">
        <f>$D31*J31</f>
        <v>-14900</v>
      </c>
      <c r="J31" s="15">
        <v>1</v>
      </c>
      <c r="K31" s="15">
        <f>$D31*L31</f>
        <v>-14900</v>
      </c>
      <c r="L31" s="15">
        <v>1</v>
      </c>
      <c r="N31" s="15">
        <f>$D31*O31</f>
        <v>-14900</v>
      </c>
      <c r="O31" s="15">
        <v>1</v>
      </c>
      <c r="P31" s="15">
        <f>$D31*Q31</f>
        <v>-14900</v>
      </c>
      <c r="Q31" s="15">
        <v>1</v>
      </c>
      <c r="R31" s="15">
        <f>$D31*S31</f>
        <v>-14900</v>
      </c>
      <c r="S31" s="15">
        <v>1</v>
      </c>
      <c r="T31" s="15">
        <f>$D31*U31</f>
        <v>-14900</v>
      </c>
      <c r="U31" s="15">
        <v>1</v>
      </c>
    </row>
    <row r="32" spans="1:82" s="15" customFormat="1" x14ac:dyDescent="0.25">
      <c r="C32" s="15" t="s">
        <v>9</v>
      </c>
      <c r="D32" s="15">
        <v>1392</v>
      </c>
      <c r="E32" s="15">
        <f>$D32*F32</f>
        <v>1392</v>
      </c>
      <c r="F32" s="15">
        <v>1</v>
      </c>
      <c r="G32" s="15">
        <f>$D32*H32</f>
        <v>1392</v>
      </c>
      <c r="H32" s="15">
        <v>1</v>
      </c>
      <c r="I32" s="15">
        <f>$D32*J32</f>
        <v>0</v>
      </c>
      <c r="J32" s="15">
        <v>0</v>
      </c>
      <c r="K32" s="15">
        <f>$D32*L32</f>
        <v>0</v>
      </c>
      <c r="L32" s="15">
        <v>0</v>
      </c>
      <c r="N32" s="15">
        <f>$D32*O32</f>
        <v>1392</v>
      </c>
      <c r="O32" s="15">
        <v>1</v>
      </c>
      <c r="P32" s="15">
        <f>$D32*Q32</f>
        <v>1392</v>
      </c>
      <c r="Q32" s="15">
        <v>1</v>
      </c>
      <c r="R32" s="15">
        <f>$D32*S32</f>
        <v>0</v>
      </c>
      <c r="S32" s="15">
        <v>0</v>
      </c>
      <c r="T32" s="15">
        <f>$D32*U32</f>
        <v>0</v>
      </c>
      <c r="U32" s="15">
        <v>0</v>
      </c>
    </row>
    <row r="33" spans="3:21" s="15" customFormat="1" x14ac:dyDescent="0.25">
      <c r="C33" s="15" t="s">
        <v>10</v>
      </c>
      <c r="D33" s="15">
        <v>-677.1</v>
      </c>
      <c r="E33" s="15">
        <f>$D33*F33</f>
        <v>0</v>
      </c>
      <c r="F33" s="15">
        <v>0</v>
      </c>
      <c r="G33" s="15">
        <f>$D33*H33</f>
        <v>-677.1</v>
      </c>
      <c r="H33" s="15">
        <v>1</v>
      </c>
      <c r="I33" s="15">
        <f>$D33*J33</f>
        <v>0</v>
      </c>
      <c r="J33" s="15">
        <v>0</v>
      </c>
      <c r="K33" s="15">
        <f>$D33*L33</f>
        <v>0</v>
      </c>
      <c r="L33" s="15">
        <v>0</v>
      </c>
      <c r="N33" s="15">
        <f>$D33*O33</f>
        <v>0</v>
      </c>
      <c r="O33" s="15">
        <v>0</v>
      </c>
      <c r="P33" s="15">
        <f>$D33*Q33</f>
        <v>-677.1</v>
      </c>
      <c r="Q33" s="15">
        <v>1</v>
      </c>
      <c r="R33" s="15">
        <f>$D33*S33</f>
        <v>0</v>
      </c>
      <c r="S33" s="15">
        <v>0</v>
      </c>
      <c r="T33" s="15">
        <f>$D33*U33</f>
        <v>0</v>
      </c>
      <c r="U33" s="15">
        <v>0</v>
      </c>
    </row>
    <row r="34" spans="3:21" s="15" customFormat="1" x14ac:dyDescent="0.25">
      <c r="C34" s="15" t="s">
        <v>12</v>
      </c>
      <c r="D34" s="15">
        <v>4764</v>
      </c>
      <c r="E34" s="15">
        <f>$D34*$D$17*F34</f>
        <v>0</v>
      </c>
      <c r="F34" s="15">
        <v>0</v>
      </c>
      <c r="G34" s="15">
        <f>$D34*$D$17*H34</f>
        <v>0</v>
      </c>
      <c r="H34" s="15">
        <v>0</v>
      </c>
      <c r="I34" s="15">
        <f>$D34*$D$17*J34</f>
        <v>0</v>
      </c>
      <c r="J34" s="15">
        <v>1</v>
      </c>
      <c r="K34" s="15">
        <f>$D34*$D$17*L34</f>
        <v>0</v>
      </c>
      <c r="L34" s="15">
        <v>0</v>
      </c>
      <c r="N34" s="15">
        <f>$D34*$G$17*O34</f>
        <v>0</v>
      </c>
      <c r="O34" s="15">
        <v>0</v>
      </c>
      <c r="P34" s="15">
        <f>$D34*$G$17*Q34</f>
        <v>0</v>
      </c>
      <c r="Q34" s="15">
        <v>0</v>
      </c>
      <c r="R34" s="15">
        <f>$D34*$G$17*S34</f>
        <v>0</v>
      </c>
      <c r="S34" s="15">
        <v>1</v>
      </c>
      <c r="T34" s="15">
        <f>$D34*$G$17*U34</f>
        <v>0</v>
      </c>
      <c r="U34" s="15">
        <v>0</v>
      </c>
    </row>
    <row r="35" spans="3:21" s="15" customFormat="1" x14ac:dyDescent="0.25">
      <c r="C35" s="15" t="s">
        <v>11</v>
      </c>
      <c r="D35" s="15">
        <v>-3120</v>
      </c>
      <c r="E35" s="15">
        <f>$D35*$D$17*$D$17*F35</f>
        <v>0</v>
      </c>
      <c r="F35" s="15">
        <v>0</v>
      </c>
      <c r="G35" s="15">
        <f>$D35*$D$17*$D$17*H35</f>
        <v>0</v>
      </c>
      <c r="H35" s="15">
        <v>0</v>
      </c>
      <c r="I35" s="15">
        <f>$D35*$D$17*$D$17*J35</f>
        <v>0</v>
      </c>
      <c r="J35" s="15">
        <v>1</v>
      </c>
      <c r="K35" s="15">
        <f>$D35*$D$17*$D$17*L35</f>
        <v>0</v>
      </c>
      <c r="L35" s="15">
        <v>0</v>
      </c>
      <c r="N35" s="15">
        <f>$D35*$G$17*$G$17*O35</f>
        <v>0</v>
      </c>
      <c r="O35" s="15">
        <v>0</v>
      </c>
      <c r="P35" s="15">
        <f>$D35*$G$17*$G$17*Q35</f>
        <v>0</v>
      </c>
      <c r="Q35" s="15">
        <v>0</v>
      </c>
      <c r="R35" s="15">
        <f>$D35*$G$17*$G$17*S35</f>
        <v>0</v>
      </c>
      <c r="S35" s="15">
        <v>1</v>
      </c>
      <c r="T35" s="15">
        <f>$D35*$G$17*$G$17*U35</f>
        <v>0</v>
      </c>
      <c r="U35" s="15">
        <v>0</v>
      </c>
    </row>
    <row r="36" spans="3:21" s="15" customFormat="1" x14ac:dyDescent="0.25">
      <c r="C36" s="15" t="s">
        <v>13</v>
      </c>
      <c r="D36" s="15">
        <v>27.81</v>
      </c>
      <c r="E36" s="15">
        <f>$D36*$D$15*F36</f>
        <v>0</v>
      </c>
      <c r="F36" s="15">
        <v>1</v>
      </c>
      <c r="G36" s="15">
        <f>$D36*$D$15*H36</f>
        <v>0</v>
      </c>
      <c r="H36" s="15">
        <v>1</v>
      </c>
      <c r="I36" s="15">
        <f>$D36*$D$15*J36</f>
        <v>0</v>
      </c>
      <c r="J36" s="15">
        <v>1</v>
      </c>
      <c r="K36" s="15">
        <f>$D36*$D$15*L36</f>
        <v>0</v>
      </c>
      <c r="L36" s="15">
        <v>1</v>
      </c>
      <c r="N36" s="15">
        <f>$D36*$G$15*O36</f>
        <v>0</v>
      </c>
      <c r="O36" s="15">
        <v>1</v>
      </c>
      <c r="P36" s="15">
        <f>$D36*$G$15*Q36</f>
        <v>0</v>
      </c>
      <c r="Q36" s="15">
        <v>1</v>
      </c>
      <c r="R36" s="15">
        <f>$D36*$G$15*S36</f>
        <v>0</v>
      </c>
      <c r="S36" s="15">
        <v>1</v>
      </c>
      <c r="T36" s="15">
        <f>$D36*$G$15*U36</f>
        <v>0</v>
      </c>
      <c r="U36" s="15">
        <v>1</v>
      </c>
    </row>
    <row r="37" spans="3:21" s="15" customFormat="1" x14ac:dyDescent="0.25">
      <c r="C37" s="15" t="s">
        <v>14</v>
      </c>
      <c r="D37" s="15">
        <v>-3.2550000000000003E-2</v>
      </c>
      <c r="E37" s="15">
        <f>$D37*$D$15*$D$15*F37</f>
        <v>0</v>
      </c>
      <c r="F37" s="15">
        <v>1</v>
      </c>
      <c r="G37" s="15">
        <f>$D37*$D$15*$D$15*H37</f>
        <v>0</v>
      </c>
      <c r="H37" s="15">
        <v>1</v>
      </c>
      <c r="I37" s="15">
        <f>$D37*$D$15*$D$15*J37</f>
        <v>0</v>
      </c>
      <c r="J37" s="15">
        <v>1</v>
      </c>
      <c r="K37" s="15">
        <f>$D37*$D$15*$D$15*L37</f>
        <v>0</v>
      </c>
      <c r="L37" s="15">
        <v>1</v>
      </c>
      <c r="N37" s="15">
        <f>$D37*$G$15*$G$15*O37</f>
        <v>0</v>
      </c>
      <c r="O37" s="15">
        <v>1</v>
      </c>
      <c r="P37" s="15">
        <f>$D37*$G$15*$G$15*Q37</f>
        <v>0</v>
      </c>
      <c r="Q37" s="15">
        <v>1</v>
      </c>
      <c r="R37" s="15">
        <f>$D37*$G$15*$G$15*S37</f>
        <v>0</v>
      </c>
      <c r="S37" s="15">
        <v>1</v>
      </c>
      <c r="T37" s="15">
        <f>$D37*$G$15*$G$15*U37</f>
        <v>0</v>
      </c>
      <c r="U37" s="15">
        <v>1</v>
      </c>
    </row>
    <row r="38" spans="3:21" s="15" customFormat="1" x14ac:dyDescent="0.25">
      <c r="C38" s="15" t="s">
        <v>15</v>
      </c>
      <c r="D38" s="15">
        <v>1927</v>
      </c>
      <c r="E38" s="15">
        <f>$D38*$D$17*F38</f>
        <v>0</v>
      </c>
      <c r="F38" s="15">
        <v>1</v>
      </c>
      <c r="G38" s="15">
        <f>$D38*$D$17*H38</f>
        <v>0</v>
      </c>
      <c r="H38" s="15">
        <v>1</v>
      </c>
      <c r="I38" s="15">
        <f>$D38*$D$17*J38</f>
        <v>0</v>
      </c>
      <c r="J38" s="15">
        <v>1</v>
      </c>
      <c r="K38" s="15">
        <f>$D38*$D$17*L38</f>
        <v>0</v>
      </c>
      <c r="L38" s="15">
        <v>1</v>
      </c>
      <c r="N38" s="15">
        <f>$D38*$G$17*O38</f>
        <v>0</v>
      </c>
      <c r="O38" s="15">
        <v>1</v>
      </c>
      <c r="P38" s="15">
        <f>$D38*$G$17*Q38</f>
        <v>0</v>
      </c>
      <c r="Q38" s="15">
        <v>1</v>
      </c>
      <c r="R38" s="15">
        <f>$D38*$G$17*S38</f>
        <v>0</v>
      </c>
      <c r="S38" s="15">
        <v>1</v>
      </c>
      <c r="T38" s="15">
        <f>$D38*$G$17*U38</f>
        <v>0</v>
      </c>
      <c r="U38" s="15">
        <v>1</v>
      </c>
    </row>
    <row r="39" spans="3:21" s="15" customFormat="1" x14ac:dyDescent="0.25">
      <c r="C39" s="15" t="s">
        <v>16</v>
      </c>
      <c r="D39" s="15">
        <v>2.0939999999999999</v>
      </c>
      <c r="E39" s="15">
        <f>$D39*$D$18*F39</f>
        <v>0</v>
      </c>
      <c r="F39" s="15">
        <v>1</v>
      </c>
      <c r="G39" s="15">
        <f>$D39*$D$18*H39</f>
        <v>0</v>
      </c>
      <c r="H39" s="15">
        <v>1</v>
      </c>
      <c r="I39" s="15">
        <f>$D39*$D$18*J39</f>
        <v>0</v>
      </c>
      <c r="J39" s="15">
        <v>1</v>
      </c>
      <c r="K39" s="15">
        <f>$D39*$D$18*L39</f>
        <v>0</v>
      </c>
      <c r="L39" s="15">
        <v>1</v>
      </c>
      <c r="N39" s="15">
        <f>$D39*$G$18*O39</f>
        <v>0</v>
      </c>
      <c r="O39" s="15">
        <v>1</v>
      </c>
      <c r="P39" s="15">
        <f>$D39*$G$18*Q39</f>
        <v>0</v>
      </c>
      <c r="Q39" s="15">
        <v>1</v>
      </c>
      <c r="R39" s="15">
        <f>$D39*$G$18*S39</f>
        <v>0</v>
      </c>
      <c r="S39" s="15">
        <v>1</v>
      </c>
      <c r="T39" s="15">
        <f>$D39*$G$18*U39</f>
        <v>0</v>
      </c>
      <c r="U39" s="15">
        <v>1</v>
      </c>
    </row>
    <row r="40" spans="3:21" s="15" customFormat="1" x14ac:dyDescent="0.25">
      <c r="C40" s="15" t="s">
        <v>17</v>
      </c>
      <c r="D40" s="15">
        <v>-2449</v>
      </c>
      <c r="E40" s="15">
        <f>$D40*F40</f>
        <v>0</v>
      </c>
      <c r="F40" s="15">
        <v>0</v>
      </c>
      <c r="G40" s="15">
        <f>$D40*H40</f>
        <v>0</v>
      </c>
      <c r="H40" s="15">
        <v>0</v>
      </c>
      <c r="I40" s="15">
        <f>$D40*J40</f>
        <v>0</v>
      </c>
      <c r="J40" s="15">
        <v>0</v>
      </c>
      <c r="K40" s="15">
        <f>$D40*L40</f>
        <v>0</v>
      </c>
      <c r="L40" s="15">
        <v>0</v>
      </c>
      <c r="N40" s="15">
        <f>$D40*O40</f>
        <v>0</v>
      </c>
      <c r="O40" s="15">
        <v>0</v>
      </c>
      <c r="P40" s="15">
        <f>$D40*Q40</f>
        <v>0</v>
      </c>
      <c r="Q40" s="15">
        <v>0</v>
      </c>
      <c r="R40" s="15">
        <f>$D40*S40</f>
        <v>0</v>
      </c>
      <c r="S40" s="15">
        <v>0</v>
      </c>
      <c r="T40" s="15">
        <f>$D40*U40</f>
        <v>0</v>
      </c>
      <c r="U40" s="15">
        <v>0</v>
      </c>
    </row>
    <row r="41" spans="3:21" s="15" customFormat="1" x14ac:dyDescent="0.25">
      <c r="C41" s="15" t="s">
        <v>18</v>
      </c>
      <c r="D41" s="15">
        <v>-7.3150000000000003E-5</v>
      </c>
      <c r="E41" s="15">
        <f>$D41*$D$18*$D$18*F41</f>
        <v>0</v>
      </c>
      <c r="F41" s="15">
        <v>1</v>
      </c>
      <c r="G41" s="15">
        <f>$D41*$D$18*$D$18*H41</f>
        <v>0</v>
      </c>
      <c r="H41" s="15">
        <v>1</v>
      </c>
      <c r="I41" s="15">
        <f>$D41*$D$18*$D$18*J41</f>
        <v>0</v>
      </c>
      <c r="J41" s="15">
        <v>1</v>
      </c>
      <c r="K41" s="15">
        <f>$D41*$D$18*$D$18*L41</f>
        <v>0</v>
      </c>
      <c r="L41" s="15">
        <v>1</v>
      </c>
      <c r="N41" s="15">
        <f>$D41*$G$18*$G$18*O41</f>
        <v>0</v>
      </c>
      <c r="O41" s="15">
        <v>1</v>
      </c>
      <c r="P41" s="15">
        <f>$D41*$G$18*$G$18*Q41</f>
        <v>0</v>
      </c>
      <c r="Q41" s="15">
        <v>1</v>
      </c>
      <c r="R41" s="15">
        <f>$D41*$G$18*$G$18*S41</f>
        <v>0</v>
      </c>
      <c r="S41" s="15">
        <v>1</v>
      </c>
      <c r="T41" s="15">
        <f>$D41*$G$18*$G$18*U41</f>
        <v>0</v>
      </c>
      <c r="U41" s="15">
        <v>1</v>
      </c>
    </row>
    <row r="42" spans="3:21" s="15" customFormat="1" x14ac:dyDescent="0.25">
      <c r="C42" s="15" t="s">
        <v>19</v>
      </c>
      <c r="D42" s="15">
        <v>-7.2480000000000002</v>
      </c>
      <c r="E42" s="15">
        <f>$D42*F42</f>
        <v>0</v>
      </c>
      <c r="F42" s="15">
        <v>0</v>
      </c>
      <c r="G42" s="15">
        <f>$D42*H42</f>
        <v>0</v>
      </c>
      <c r="H42" s="15">
        <v>0</v>
      </c>
      <c r="I42" s="15">
        <f>$D42*J42</f>
        <v>0</v>
      </c>
      <c r="J42" s="15">
        <v>0</v>
      </c>
      <c r="K42" s="15">
        <f>$D42*L42</f>
        <v>0</v>
      </c>
      <c r="L42" s="15">
        <v>0</v>
      </c>
      <c r="N42" s="15">
        <f>$D42*O42</f>
        <v>0</v>
      </c>
      <c r="O42" s="15">
        <v>0</v>
      </c>
      <c r="P42" s="15">
        <f>$D42*Q42</f>
        <v>0</v>
      </c>
      <c r="Q42" s="15">
        <v>0</v>
      </c>
      <c r="R42" s="15">
        <f>$D42*S42</f>
        <v>0</v>
      </c>
      <c r="S42" s="15">
        <v>0</v>
      </c>
      <c r="T42" s="15">
        <f>$D42*U42</f>
        <v>0</v>
      </c>
      <c r="U42" s="15">
        <v>0</v>
      </c>
    </row>
    <row r="43" spans="3:21" s="15" customFormat="1" x14ac:dyDescent="0.25">
      <c r="E43" s="15">
        <f>SUM(E31:E42)</f>
        <v>-13508</v>
      </c>
      <c r="G43" s="15">
        <f>SUM(G31:G42)</f>
        <v>-14185.1</v>
      </c>
      <c r="I43" s="15">
        <f>SUM(I31:I42)</f>
        <v>-14900</v>
      </c>
      <c r="K43" s="15">
        <f>SUM(K31:K42)</f>
        <v>-14900</v>
      </c>
      <c r="N43" s="15">
        <f>SUM(N31:N42)</f>
        <v>-13508</v>
      </c>
      <c r="P43" s="15">
        <f>SUM(P31:P42)</f>
        <v>-14185.1</v>
      </c>
      <c r="R43" s="15">
        <f>SUM(R31:R42)</f>
        <v>-14900</v>
      </c>
      <c r="T43" s="15">
        <f>SUM(T31:T42)</f>
        <v>-14900</v>
      </c>
    </row>
    <row r="44" spans="3:21" s="15" customFormat="1" x14ac:dyDescent="0.25"/>
    <row r="45" spans="3:21" s="15" customFormat="1" x14ac:dyDescent="0.25">
      <c r="C45" s="15" t="s">
        <v>20</v>
      </c>
    </row>
    <row r="46" spans="3:21" s="15" customFormat="1" x14ac:dyDescent="0.25">
      <c r="C46" s="15" t="s">
        <v>24</v>
      </c>
    </row>
    <row r="47" spans="3:21" s="15" customFormat="1" x14ac:dyDescent="0.25">
      <c r="C47" s="15" t="s">
        <v>25</v>
      </c>
    </row>
    <row r="48" spans="3:21" s="15" customFormat="1" x14ac:dyDescent="0.25">
      <c r="C48" s="15" t="s">
        <v>21</v>
      </c>
    </row>
    <row r="49" spans="2:32" s="15" customFormat="1" x14ac:dyDescent="0.25"/>
    <row r="50" spans="2:32" s="15" customFormat="1" x14ac:dyDescent="0.25"/>
    <row r="51" spans="2:32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2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2:32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2:32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2:32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2:32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2:32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2:32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2:32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2:32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2:32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2:32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2:32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2:32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2:32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2:32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2:32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2:32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2:32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2:32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2:32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2:32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2:32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2:32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2:32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2:32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2:32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2:32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2:32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2:32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2:32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2:32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2:32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</sheetData>
  <sheetProtection sheet="1" objects="1" scenarios="1" selectLockedCells="1"/>
  <mergeCells count="4">
    <mergeCell ref="F3:I4"/>
    <mergeCell ref="F5:I6"/>
    <mergeCell ref="F7:I9"/>
    <mergeCell ref="F10:I11"/>
  </mergeCells>
  <dataValidations count="1">
    <dataValidation type="list" allowBlank="1" showInputMessage="1" showErrorMessage="1" sqref="D16">
      <formula1>$C$45:$C$48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9"/>
  <sheetViews>
    <sheetView tabSelected="1" workbookViewId="0">
      <selection activeCell="M10" sqref="M10"/>
    </sheetView>
  </sheetViews>
  <sheetFormatPr defaultRowHeight="15" x14ac:dyDescent="0.25"/>
  <cols>
    <col min="1" max="1" width="3.42578125" style="1" customWidth="1"/>
    <col min="2" max="2" width="4" style="1" customWidth="1"/>
    <col min="3" max="3" width="50.28515625" style="1" customWidth="1"/>
    <col min="4" max="4" width="17.85546875" style="1" customWidth="1"/>
    <col min="5" max="5" width="17.140625" style="1" customWidth="1"/>
    <col min="6" max="6" width="26.42578125" style="1" customWidth="1"/>
    <col min="7" max="7" width="15.28515625" style="1" customWidth="1"/>
    <col min="8" max="8" width="14.85546875" style="1" customWidth="1"/>
    <col min="9" max="9" width="15.85546875" style="1" customWidth="1"/>
    <col min="10" max="10" width="4.28515625" style="1" customWidth="1"/>
    <col min="11" max="16384" width="9.140625" style="1"/>
  </cols>
  <sheetData>
    <row r="1" spans="2:15" ht="15.75" thickBot="1" x14ac:dyDescent="0.3"/>
    <row r="2" spans="2:15" x14ac:dyDescent="0.25">
      <c r="B2" s="10"/>
      <c r="C2" s="14"/>
      <c r="D2" s="14"/>
      <c r="E2" s="14"/>
      <c r="F2" s="14"/>
      <c r="G2" s="14"/>
      <c r="H2" s="14"/>
      <c r="I2" s="14"/>
      <c r="J2" s="19"/>
    </row>
    <row r="3" spans="2:15" x14ac:dyDescent="0.25">
      <c r="B3" s="11"/>
      <c r="C3" s="4" t="s">
        <v>32</v>
      </c>
      <c r="D3" s="4"/>
      <c r="E3" s="4"/>
      <c r="F3" s="27" t="s">
        <v>30</v>
      </c>
      <c r="G3" s="27"/>
      <c r="H3" s="27"/>
      <c r="I3" s="27"/>
      <c r="J3" s="12"/>
    </row>
    <row r="4" spans="2:15" x14ac:dyDescent="0.25">
      <c r="B4" s="11"/>
      <c r="C4" s="4"/>
      <c r="D4" s="4"/>
      <c r="E4" s="4"/>
      <c r="F4" s="27"/>
      <c r="G4" s="27"/>
      <c r="H4" s="27"/>
      <c r="I4" s="27"/>
      <c r="J4" s="12"/>
      <c r="L4" s="1" t="s">
        <v>45</v>
      </c>
    </row>
    <row r="5" spans="2:15" x14ac:dyDescent="0.25">
      <c r="B5" s="11"/>
      <c r="C5" s="2" t="s">
        <v>33</v>
      </c>
      <c r="D5" s="21">
        <v>750000</v>
      </c>
      <c r="E5" s="20" t="s">
        <v>27</v>
      </c>
      <c r="F5" s="27" t="s">
        <v>41</v>
      </c>
      <c r="G5" s="27"/>
      <c r="H5" s="27"/>
      <c r="I5" s="27"/>
      <c r="J5" s="12"/>
      <c r="L5" s="23" t="s">
        <v>46</v>
      </c>
      <c r="M5" s="23">
        <v>120</v>
      </c>
      <c r="N5" s="23">
        <v>1.17</v>
      </c>
      <c r="O5" s="23">
        <f>M5*N5</f>
        <v>140.39999999999998</v>
      </c>
    </row>
    <row r="6" spans="2:15" x14ac:dyDescent="0.25">
      <c r="B6" s="11"/>
      <c r="C6" s="2" t="s">
        <v>34</v>
      </c>
      <c r="D6" s="21">
        <v>300000</v>
      </c>
      <c r="E6" s="20" t="s">
        <v>27</v>
      </c>
      <c r="F6" s="27"/>
      <c r="G6" s="27"/>
      <c r="H6" s="27"/>
      <c r="I6" s="27"/>
      <c r="J6" s="12"/>
      <c r="L6" s="23" t="s">
        <v>46</v>
      </c>
      <c r="M6" s="23">
        <v>120</v>
      </c>
      <c r="N6" s="23">
        <v>1.4</v>
      </c>
      <c r="O6" s="23">
        <f>M6*N6</f>
        <v>168</v>
      </c>
    </row>
    <row r="7" spans="2:15" ht="15" customHeight="1" x14ac:dyDescent="0.25">
      <c r="B7" s="11"/>
      <c r="C7" s="2" t="s">
        <v>0</v>
      </c>
      <c r="D7" s="5">
        <v>-450000</v>
      </c>
      <c r="E7" s="4"/>
      <c r="F7" s="27" t="s">
        <v>29</v>
      </c>
      <c r="G7" s="27"/>
      <c r="H7" s="27"/>
      <c r="I7" s="27"/>
      <c r="J7" s="12"/>
      <c r="L7" s="23"/>
      <c r="M7" s="23"/>
      <c r="N7" s="23"/>
      <c r="O7" s="23"/>
    </row>
    <row r="8" spans="2:15" x14ac:dyDescent="0.25">
      <c r="B8" s="11"/>
      <c r="C8" s="2" t="s">
        <v>2</v>
      </c>
      <c r="D8" s="8">
        <f>IF(D5=0,"-",D5+D6+D7)</f>
        <v>600000</v>
      </c>
      <c r="E8" s="4"/>
      <c r="F8" s="27"/>
      <c r="G8" s="27"/>
      <c r="H8" s="27"/>
      <c r="I8" s="27"/>
      <c r="J8" s="12"/>
      <c r="L8" s="23" t="s">
        <v>46</v>
      </c>
      <c r="M8" s="23">
        <f>O8/N8</f>
        <v>100.28571428571429</v>
      </c>
      <c r="N8" s="23">
        <v>1.4</v>
      </c>
      <c r="O8" s="23">
        <v>140.4</v>
      </c>
    </row>
    <row r="9" spans="2:15" x14ac:dyDescent="0.25">
      <c r="B9" s="11"/>
      <c r="C9" s="2" t="s">
        <v>1</v>
      </c>
      <c r="D9" s="22">
        <v>120</v>
      </c>
      <c r="E9" s="20" t="s">
        <v>27</v>
      </c>
      <c r="F9" s="27"/>
      <c r="G9" s="27"/>
      <c r="H9" s="27"/>
      <c r="I9" s="27"/>
      <c r="J9" s="12"/>
      <c r="L9" s="23"/>
      <c r="M9" s="23"/>
      <c r="N9" s="23"/>
      <c r="O9" s="23"/>
    </row>
    <row r="10" spans="2:15" ht="15" customHeight="1" x14ac:dyDescent="0.25">
      <c r="B10" s="11"/>
      <c r="C10" s="2" t="s">
        <v>3</v>
      </c>
      <c r="D10" s="7">
        <f>IFERROR(D8/D9,"-")</f>
        <v>5000</v>
      </c>
      <c r="E10" s="4"/>
      <c r="F10" s="28" t="s">
        <v>42</v>
      </c>
      <c r="G10" s="28"/>
      <c r="H10" s="28"/>
      <c r="I10" s="28"/>
      <c r="J10" s="12"/>
      <c r="L10" s="23"/>
      <c r="M10" s="23"/>
      <c r="N10" s="23"/>
      <c r="O10" s="23"/>
    </row>
    <row r="11" spans="2:15" ht="15" customHeight="1" x14ac:dyDescent="0.25">
      <c r="B11" s="11"/>
      <c r="C11" s="4"/>
      <c r="D11" s="4"/>
      <c r="E11" s="4"/>
      <c r="F11" s="28"/>
      <c r="G11" s="28"/>
      <c r="H11" s="28"/>
      <c r="I11" s="28"/>
      <c r="J11" s="12"/>
      <c r="L11" s="23"/>
      <c r="M11" s="23"/>
      <c r="N11" s="23"/>
      <c r="O11" s="23"/>
    </row>
    <row r="12" spans="2:15" x14ac:dyDescent="0.25">
      <c r="B12" s="11"/>
      <c r="C12" s="4"/>
      <c r="D12" s="4"/>
      <c r="E12" s="4"/>
      <c r="F12" s="4"/>
      <c r="G12" s="4"/>
      <c r="H12" s="4"/>
      <c r="I12" s="4"/>
      <c r="J12" s="12"/>
      <c r="L12" s="23"/>
      <c r="M12" s="23"/>
      <c r="N12" s="23"/>
      <c r="O12" s="23"/>
    </row>
    <row r="13" spans="2:15" x14ac:dyDescent="0.25">
      <c r="B13" s="11"/>
      <c r="C13" s="4" t="s">
        <v>35</v>
      </c>
      <c r="D13" s="4"/>
      <c r="E13" s="4"/>
      <c r="F13" s="4" t="s">
        <v>31</v>
      </c>
      <c r="G13" s="4"/>
      <c r="H13" s="4"/>
      <c r="I13" s="4"/>
      <c r="J13" s="12"/>
      <c r="L13" s="23"/>
      <c r="M13" s="23"/>
      <c r="N13" s="23"/>
      <c r="O13" s="23"/>
    </row>
    <row r="14" spans="2:15" x14ac:dyDescent="0.25">
      <c r="B14" s="11"/>
      <c r="C14" s="4"/>
      <c r="D14" s="4"/>
      <c r="E14" s="4"/>
      <c r="F14" s="20" t="s">
        <v>43</v>
      </c>
      <c r="G14" s="4"/>
      <c r="H14" s="4"/>
      <c r="I14" s="4"/>
      <c r="J14" s="12"/>
      <c r="L14" s="23"/>
      <c r="M14" s="23"/>
      <c r="N14" s="23"/>
      <c r="O14" s="23"/>
    </row>
    <row r="15" spans="2:15" x14ac:dyDescent="0.25">
      <c r="B15" s="11"/>
      <c r="C15" s="2" t="s">
        <v>7</v>
      </c>
      <c r="D15" s="3">
        <f>D9</f>
        <v>120</v>
      </c>
      <c r="E15" s="4"/>
      <c r="F15" s="9" t="str">
        <f>C15</f>
        <v>Antal ha</v>
      </c>
      <c r="G15" s="23">
        <v>120</v>
      </c>
      <c r="H15" s="20" t="str">
        <f>E17</f>
        <v>indtast</v>
      </c>
      <c r="I15" s="4"/>
      <c r="J15" s="12"/>
      <c r="L15" s="23"/>
      <c r="M15" s="23"/>
      <c r="N15" s="23"/>
      <c r="O15" s="23"/>
    </row>
    <row r="16" spans="2:15" x14ac:dyDescent="0.25">
      <c r="B16" s="11"/>
      <c r="C16" s="2" t="s">
        <v>36</v>
      </c>
      <c r="D16" s="23" t="s">
        <v>20</v>
      </c>
      <c r="E16" s="20" t="s">
        <v>26</v>
      </c>
      <c r="F16" s="9" t="s">
        <v>44</v>
      </c>
      <c r="G16" s="3" t="str">
        <f>D16</f>
        <v>Sand uden vand</v>
      </c>
      <c r="H16" s="20"/>
      <c r="I16" s="4"/>
      <c r="J16" s="12"/>
      <c r="L16" s="23"/>
      <c r="M16" s="23"/>
      <c r="N16" s="23"/>
      <c r="O16" s="23"/>
    </row>
    <row r="17" spans="2:32" x14ac:dyDescent="0.25">
      <c r="B17" s="11"/>
      <c r="C17" s="2" t="s">
        <v>4</v>
      </c>
      <c r="D17" s="23">
        <v>1.17</v>
      </c>
      <c r="E17" s="20" t="s">
        <v>27</v>
      </c>
      <c r="F17" s="9" t="str">
        <f>C17</f>
        <v>Antal DE pr. ha</v>
      </c>
      <c r="G17" s="24">
        <v>1.4</v>
      </c>
      <c r="H17" s="20" t="str">
        <f>E17</f>
        <v>indtast</v>
      </c>
      <c r="I17" s="4"/>
      <c r="J17" s="12"/>
      <c r="L17" s="23"/>
      <c r="M17" s="23"/>
      <c r="N17" s="23"/>
      <c r="O17" s="23"/>
    </row>
    <row r="18" spans="2:32" x14ac:dyDescent="0.25">
      <c r="B18" s="11"/>
      <c r="C18" s="2" t="s">
        <v>5</v>
      </c>
      <c r="D18" s="21">
        <v>8200</v>
      </c>
      <c r="E18" s="20" t="s">
        <v>27</v>
      </c>
      <c r="F18" s="9" t="str">
        <f>C18</f>
        <v xml:space="preserve">kg EKM pr. pr årsko </v>
      </c>
      <c r="G18" s="23">
        <v>8200</v>
      </c>
      <c r="H18" s="20" t="str">
        <f>E18</f>
        <v>indtast</v>
      </c>
      <c r="I18" s="4"/>
      <c r="J18" s="12"/>
      <c r="L18" s="23"/>
      <c r="M18" s="23"/>
      <c r="N18" s="23"/>
      <c r="O18" s="23"/>
    </row>
    <row r="19" spans="2:32" x14ac:dyDescent="0.25">
      <c r="B19" s="11"/>
      <c r="C19" s="2" t="s">
        <v>6</v>
      </c>
      <c r="D19" s="6">
        <f>IF(OR(D9=0,D17=0,D18=0),"",E30*E43+G30*G43+I30*I43+K30*K43)</f>
        <v>3867.264000000001</v>
      </c>
      <c r="E19" s="4"/>
      <c r="F19" s="2" t="str">
        <f>C19</f>
        <v>Forventet jordrente</v>
      </c>
      <c r="G19" s="6">
        <f>IF(OR(G15=0,G17=0,G18=0),"",(N30*N43+P30*P43+R30*R43+T30*T43))</f>
        <v>4310.4740000000002</v>
      </c>
      <c r="H19" s="4"/>
      <c r="I19" s="4"/>
      <c r="J19" s="12"/>
      <c r="L19" s="23"/>
      <c r="M19" s="23"/>
      <c r="N19" s="23"/>
      <c r="O19" s="23"/>
    </row>
    <row r="20" spans="2:32" x14ac:dyDescent="0.25">
      <c r="B20" s="11"/>
      <c r="C20" s="4"/>
      <c r="D20" s="4"/>
      <c r="E20" s="4"/>
      <c r="F20" s="4"/>
      <c r="G20" s="4"/>
      <c r="H20" s="4"/>
      <c r="I20" s="4"/>
      <c r="J20" s="12"/>
      <c r="L20" s="23"/>
      <c r="M20" s="23"/>
      <c r="N20" s="23"/>
      <c r="O20" s="23"/>
    </row>
    <row r="21" spans="2:32" x14ac:dyDescent="0.25">
      <c r="B21" s="11"/>
      <c r="C21" s="4"/>
      <c r="D21" s="4"/>
      <c r="E21" s="4" t="s">
        <v>28</v>
      </c>
      <c r="F21" s="4"/>
      <c r="G21" s="13">
        <f>IFERROR(IF(G19=0,"",G19*G15-D19*D15),"")</f>
        <v>53185.199999999895</v>
      </c>
      <c r="H21" s="4"/>
      <c r="I21" s="4"/>
      <c r="J21" s="12"/>
    </row>
    <row r="22" spans="2:32" x14ac:dyDescent="0.25">
      <c r="B22" s="11"/>
      <c r="C22" s="4" t="s">
        <v>22</v>
      </c>
      <c r="D22" s="4"/>
      <c r="E22" s="4"/>
      <c r="F22" s="4"/>
      <c r="G22" s="4"/>
      <c r="H22" s="4"/>
      <c r="I22" s="4"/>
      <c r="J22" s="12"/>
    </row>
    <row r="23" spans="2:32" x14ac:dyDescent="0.25">
      <c r="B23" s="11"/>
      <c r="C23" s="4" t="s">
        <v>39</v>
      </c>
      <c r="D23" s="4"/>
      <c r="E23" s="4"/>
      <c r="F23" s="4"/>
      <c r="G23" s="4"/>
      <c r="H23" s="4"/>
      <c r="I23" s="4"/>
      <c r="J23" s="12"/>
    </row>
    <row r="24" spans="2:32" x14ac:dyDescent="0.25">
      <c r="B24" s="11"/>
      <c r="C24" s="4" t="s">
        <v>40</v>
      </c>
      <c r="D24" s="4"/>
      <c r="E24" s="4"/>
      <c r="F24" s="4"/>
      <c r="G24" s="4"/>
      <c r="H24" s="4"/>
      <c r="I24" s="4"/>
      <c r="J24" s="12"/>
    </row>
    <row r="25" spans="2:32" x14ac:dyDescent="0.25">
      <c r="B25" s="11"/>
      <c r="C25" s="4" t="s">
        <v>38</v>
      </c>
      <c r="D25" s="4"/>
      <c r="E25" s="4"/>
      <c r="F25" s="4"/>
      <c r="G25" s="4"/>
      <c r="H25" s="4"/>
      <c r="I25" s="4"/>
      <c r="J25" s="12"/>
    </row>
    <row r="26" spans="2:32" x14ac:dyDescent="0.25">
      <c r="B26" s="11"/>
      <c r="C26" s="4" t="s">
        <v>23</v>
      </c>
      <c r="D26" s="4"/>
      <c r="E26" s="4"/>
      <c r="F26" s="4"/>
      <c r="G26" s="4"/>
      <c r="H26" s="4"/>
      <c r="I26" s="4"/>
      <c r="J26" s="12"/>
    </row>
    <row r="27" spans="2:32" ht="15.75" thickBot="1" x14ac:dyDescent="0.3">
      <c r="B27" s="16"/>
      <c r="C27" s="17"/>
      <c r="D27" s="17"/>
      <c r="E27" s="17"/>
      <c r="F27" s="17"/>
      <c r="G27" s="17"/>
      <c r="H27" s="17"/>
      <c r="I27" s="17"/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2:32" s="15" customFormat="1" x14ac:dyDescent="0.25"/>
    <row r="29" spans="2:32" s="15" customFormat="1" x14ac:dyDescent="0.25">
      <c r="F29" s="15" t="str">
        <f>C45</f>
        <v>Sand uden vand</v>
      </c>
      <c r="H29" s="15" t="str">
        <f>C46</f>
        <v>Sand med vand</v>
      </c>
      <c r="J29" s="15" t="str">
        <f>C47</f>
        <v>Ler</v>
      </c>
      <c r="L29" s="15" t="str">
        <f>C48</f>
        <v>Ingen af do.</v>
      </c>
      <c r="O29" s="15" t="str">
        <f>F29</f>
        <v>Sand uden vand</v>
      </c>
      <c r="Q29" s="15" t="str">
        <f t="shared" ref="Q29:U29" si="0">H29</f>
        <v>Sand med vand</v>
      </c>
      <c r="S29" s="15" t="str">
        <f t="shared" si="0"/>
        <v>Ler</v>
      </c>
      <c r="U29" s="15" t="str">
        <f t="shared" si="0"/>
        <v>Ingen af do.</v>
      </c>
    </row>
    <row r="30" spans="2:32" s="15" customFormat="1" x14ac:dyDescent="0.25">
      <c r="E30" s="15">
        <f>IF($D$16=C45,1,0)</f>
        <v>1</v>
      </c>
      <c r="G30" s="15">
        <f>IF($D$16=C46,1,0)</f>
        <v>0</v>
      </c>
      <c r="I30" s="15">
        <f>IF($D$16=C47,1,0)</f>
        <v>0</v>
      </c>
      <c r="K30" s="15">
        <f>IF($D$16=C48,1,0)</f>
        <v>0</v>
      </c>
      <c r="N30" s="15">
        <f>E30</f>
        <v>1</v>
      </c>
      <c r="P30" s="15">
        <f t="shared" ref="P30" si="1">G30</f>
        <v>0</v>
      </c>
      <c r="R30" s="15">
        <f t="shared" ref="R30" si="2">I30</f>
        <v>0</v>
      </c>
      <c r="T30" s="15">
        <f t="shared" ref="T30" si="3">K30</f>
        <v>0</v>
      </c>
    </row>
    <row r="31" spans="2:32" s="15" customFormat="1" x14ac:dyDescent="0.25">
      <c r="C31" s="15" t="s">
        <v>8</v>
      </c>
      <c r="D31" s="15">
        <v>-14900</v>
      </c>
      <c r="E31" s="15">
        <f>$D31*F31</f>
        <v>-14900</v>
      </c>
      <c r="F31" s="15">
        <v>1</v>
      </c>
      <c r="G31" s="15">
        <f>$D31*H31</f>
        <v>-14900</v>
      </c>
      <c r="H31" s="15">
        <v>1</v>
      </c>
      <c r="I31" s="15">
        <f>$D31*J31</f>
        <v>-14900</v>
      </c>
      <c r="J31" s="15">
        <v>1</v>
      </c>
      <c r="K31" s="15">
        <f>$D31*L31</f>
        <v>-14900</v>
      </c>
      <c r="L31" s="15">
        <v>1</v>
      </c>
      <c r="N31" s="15">
        <f>$D31*O31</f>
        <v>-14900</v>
      </c>
      <c r="O31" s="15">
        <v>1</v>
      </c>
      <c r="P31" s="15">
        <f>$D31*Q31</f>
        <v>-14900</v>
      </c>
      <c r="Q31" s="15">
        <v>1</v>
      </c>
      <c r="R31" s="15">
        <f>$D31*S31</f>
        <v>-14900</v>
      </c>
      <c r="S31" s="15">
        <v>1</v>
      </c>
      <c r="T31" s="15">
        <f>$D31*U31</f>
        <v>-14900</v>
      </c>
      <c r="U31" s="15">
        <v>1</v>
      </c>
    </row>
    <row r="32" spans="2:32" s="15" customFormat="1" x14ac:dyDescent="0.25">
      <c r="C32" s="15" t="s">
        <v>9</v>
      </c>
      <c r="D32" s="15">
        <v>1392</v>
      </c>
      <c r="E32" s="15">
        <f>$D32*F32</f>
        <v>1392</v>
      </c>
      <c r="F32" s="15">
        <v>1</v>
      </c>
      <c r="G32" s="15">
        <f>$D32*H32</f>
        <v>1392</v>
      </c>
      <c r="H32" s="15">
        <v>1</v>
      </c>
      <c r="I32" s="15">
        <f>$D32*J32</f>
        <v>0</v>
      </c>
      <c r="J32" s="15">
        <v>0</v>
      </c>
      <c r="K32" s="15">
        <f>$D32*L32</f>
        <v>0</v>
      </c>
      <c r="L32" s="15">
        <v>0</v>
      </c>
      <c r="N32" s="15">
        <f>$D32*O32</f>
        <v>1392</v>
      </c>
      <c r="O32" s="15">
        <v>1</v>
      </c>
      <c r="P32" s="15">
        <f>$D32*Q32</f>
        <v>1392</v>
      </c>
      <c r="Q32" s="15">
        <v>1</v>
      </c>
      <c r="R32" s="15">
        <f>$D32*S32</f>
        <v>0</v>
      </c>
      <c r="S32" s="15">
        <v>0</v>
      </c>
      <c r="T32" s="15">
        <f>$D32*U32</f>
        <v>0</v>
      </c>
      <c r="U32" s="15">
        <v>0</v>
      </c>
    </row>
    <row r="33" spans="3:21" s="15" customFormat="1" x14ac:dyDescent="0.25">
      <c r="C33" s="15" t="s">
        <v>10</v>
      </c>
      <c r="D33" s="15">
        <v>-677.1</v>
      </c>
      <c r="E33" s="15">
        <f>$D33*F33</f>
        <v>0</v>
      </c>
      <c r="F33" s="15">
        <v>0</v>
      </c>
      <c r="G33" s="15">
        <f>$D33*H33</f>
        <v>-677.1</v>
      </c>
      <c r="H33" s="15">
        <v>1</v>
      </c>
      <c r="I33" s="15">
        <f>$D33*J33</f>
        <v>0</v>
      </c>
      <c r="J33" s="15">
        <v>0</v>
      </c>
      <c r="K33" s="15">
        <f>$D33*L33</f>
        <v>0</v>
      </c>
      <c r="L33" s="15">
        <v>0</v>
      </c>
      <c r="N33" s="15">
        <f>$D33*O33</f>
        <v>0</v>
      </c>
      <c r="O33" s="15">
        <v>0</v>
      </c>
      <c r="P33" s="15">
        <f>$D33*Q33</f>
        <v>-677.1</v>
      </c>
      <c r="Q33" s="15">
        <v>1</v>
      </c>
      <c r="R33" s="15">
        <f>$D33*S33</f>
        <v>0</v>
      </c>
      <c r="S33" s="15">
        <v>0</v>
      </c>
      <c r="T33" s="15">
        <f>$D33*U33</f>
        <v>0</v>
      </c>
      <c r="U33" s="15">
        <v>0</v>
      </c>
    </row>
    <row r="34" spans="3:21" s="15" customFormat="1" x14ac:dyDescent="0.25">
      <c r="C34" s="15" t="s">
        <v>12</v>
      </c>
      <c r="D34" s="15">
        <v>4764</v>
      </c>
      <c r="E34" s="15">
        <f>$D34*$D$17*F34</f>
        <v>0</v>
      </c>
      <c r="F34" s="15">
        <v>0</v>
      </c>
      <c r="G34" s="15">
        <f>$D34*$D$17*H34</f>
        <v>0</v>
      </c>
      <c r="H34" s="15">
        <v>0</v>
      </c>
      <c r="I34" s="15">
        <f>$D34*$D$17*J34</f>
        <v>5573.88</v>
      </c>
      <c r="J34" s="15">
        <v>1</v>
      </c>
      <c r="K34" s="15">
        <f>$D34*$D$17*L34</f>
        <v>0</v>
      </c>
      <c r="L34" s="15">
        <v>0</v>
      </c>
      <c r="N34" s="15">
        <f>$D34*$G$17*O34</f>
        <v>0</v>
      </c>
      <c r="O34" s="15">
        <v>0</v>
      </c>
      <c r="P34" s="15">
        <f>$D34*$G$17*Q34</f>
        <v>0</v>
      </c>
      <c r="Q34" s="15">
        <v>0</v>
      </c>
      <c r="R34" s="15">
        <f>$D34*$G$17*S34</f>
        <v>6669.5999999999995</v>
      </c>
      <c r="S34" s="15">
        <v>1</v>
      </c>
      <c r="T34" s="15">
        <f>$D34*$G$17*U34</f>
        <v>0</v>
      </c>
      <c r="U34" s="15">
        <v>0</v>
      </c>
    </row>
    <row r="35" spans="3:21" s="15" customFormat="1" x14ac:dyDescent="0.25">
      <c r="C35" s="15" t="s">
        <v>11</v>
      </c>
      <c r="D35" s="15">
        <v>-3120</v>
      </c>
      <c r="E35" s="15">
        <f>$D35*$D$17*$D$17*F35</f>
        <v>0</v>
      </c>
      <c r="F35" s="15">
        <v>0</v>
      </c>
      <c r="G35" s="15">
        <f>$D35*$D$17*$D$17*H35</f>
        <v>0</v>
      </c>
      <c r="H35" s="15">
        <v>0</v>
      </c>
      <c r="I35" s="15">
        <f>$D35*$D$17*$D$17*J35</f>
        <v>-4270.9679999999989</v>
      </c>
      <c r="J35" s="15">
        <v>1</v>
      </c>
      <c r="K35" s="15">
        <f>$D35*$D$17*$D$17*L35</f>
        <v>0</v>
      </c>
      <c r="L35" s="15">
        <v>0</v>
      </c>
      <c r="N35" s="15">
        <f>$D35*$G$17*$G$17*O35</f>
        <v>0</v>
      </c>
      <c r="O35" s="15">
        <v>0</v>
      </c>
      <c r="P35" s="15">
        <f>$D35*$G$17*$G$17*Q35</f>
        <v>0</v>
      </c>
      <c r="Q35" s="15">
        <v>0</v>
      </c>
      <c r="R35" s="15">
        <f>$D35*$G$17*$G$17*S35</f>
        <v>-6115.2</v>
      </c>
      <c r="S35" s="15">
        <v>1</v>
      </c>
      <c r="T35" s="15">
        <f>$D35*$G$17*$G$17*U35</f>
        <v>0</v>
      </c>
      <c r="U35" s="15">
        <v>0</v>
      </c>
    </row>
    <row r="36" spans="3:21" s="15" customFormat="1" x14ac:dyDescent="0.25">
      <c r="C36" s="15" t="s">
        <v>13</v>
      </c>
      <c r="D36" s="15">
        <v>27.81</v>
      </c>
      <c r="E36" s="15">
        <f>$D36*$D$15*F36</f>
        <v>3337.2</v>
      </c>
      <c r="F36" s="15">
        <v>1</v>
      </c>
      <c r="G36" s="15">
        <f>$D36*$D$15*H36</f>
        <v>3337.2</v>
      </c>
      <c r="H36" s="15">
        <v>1</v>
      </c>
      <c r="I36" s="15">
        <f>$D36*$D$15*J36</f>
        <v>3337.2</v>
      </c>
      <c r="J36" s="15">
        <v>1</v>
      </c>
      <c r="K36" s="15">
        <f>$D36*$D$15*L36</f>
        <v>3337.2</v>
      </c>
      <c r="L36" s="15">
        <v>1</v>
      </c>
      <c r="N36" s="15">
        <f>$D36*$G$15*O36</f>
        <v>3337.2</v>
      </c>
      <c r="O36" s="15">
        <v>1</v>
      </c>
      <c r="P36" s="15">
        <f>$D36*$G$15*Q36</f>
        <v>3337.2</v>
      </c>
      <c r="Q36" s="15">
        <v>1</v>
      </c>
      <c r="R36" s="15">
        <f>$D36*$G$15*S36</f>
        <v>3337.2</v>
      </c>
      <c r="S36" s="15">
        <v>1</v>
      </c>
      <c r="T36" s="15">
        <f>$D36*$G$15*U36</f>
        <v>3337.2</v>
      </c>
      <c r="U36" s="15">
        <v>1</v>
      </c>
    </row>
    <row r="37" spans="3:21" s="15" customFormat="1" x14ac:dyDescent="0.25">
      <c r="C37" s="15" t="s">
        <v>14</v>
      </c>
      <c r="D37" s="15">
        <v>-3.2550000000000003E-2</v>
      </c>
      <c r="E37" s="15">
        <f>$D37*$D$15*$D$15*F37</f>
        <v>-468.72</v>
      </c>
      <c r="F37" s="15">
        <v>1</v>
      </c>
      <c r="G37" s="15">
        <f>$D37*$D$15*$D$15*H37</f>
        <v>-468.72</v>
      </c>
      <c r="H37" s="15">
        <v>1</v>
      </c>
      <c r="I37" s="15">
        <f>$D37*$D$15*$D$15*J37</f>
        <v>-468.72</v>
      </c>
      <c r="J37" s="15">
        <v>1</v>
      </c>
      <c r="K37" s="15">
        <f>$D37*$D$15*$D$15*L37</f>
        <v>-468.72</v>
      </c>
      <c r="L37" s="15">
        <v>1</v>
      </c>
      <c r="N37" s="15">
        <f>$D37*$G$15*$G$15*O37</f>
        <v>-468.72</v>
      </c>
      <c r="O37" s="15">
        <v>1</v>
      </c>
      <c r="P37" s="15">
        <f>$D37*$G$15*$G$15*Q37</f>
        <v>-468.72</v>
      </c>
      <c r="Q37" s="15">
        <v>1</v>
      </c>
      <c r="R37" s="15">
        <f>$D37*$G$15*$G$15*S37</f>
        <v>-468.72</v>
      </c>
      <c r="S37" s="15">
        <v>1</v>
      </c>
      <c r="T37" s="15">
        <f>$D37*$G$15*$G$15*U37</f>
        <v>-468.72</v>
      </c>
      <c r="U37" s="15">
        <v>1</v>
      </c>
    </row>
    <row r="38" spans="3:21" s="15" customFormat="1" x14ac:dyDescent="0.25">
      <c r="C38" s="15" t="s">
        <v>15</v>
      </c>
      <c r="D38" s="15">
        <v>1927</v>
      </c>
      <c r="E38" s="15">
        <f>$D38*$D$17*F38</f>
        <v>2254.5899999999997</v>
      </c>
      <c r="F38" s="15">
        <v>1</v>
      </c>
      <c r="G38" s="15">
        <f>$D38*$D$17*H38</f>
        <v>2254.5899999999997</v>
      </c>
      <c r="H38" s="15">
        <v>1</v>
      </c>
      <c r="I38" s="15">
        <f>$D38*$D$17*J38</f>
        <v>2254.5899999999997</v>
      </c>
      <c r="J38" s="15">
        <v>1</v>
      </c>
      <c r="K38" s="15">
        <f>$D38*$D$17*L38</f>
        <v>2254.5899999999997</v>
      </c>
      <c r="L38" s="15">
        <v>1</v>
      </c>
      <c r="N38" s="15">
        <f>$D38*$G$17*O38</f>
        <v>2697.7999999999997</v>
      </c>
      <c r="O38" s="15">
        <v>1</v>
      </c>
      <c r="P38" s="15">
        <f>$D38*$G$17*Q38</f>
        <v>2697.7999999999997</v>
      </c>
      <c r="Q38" s="15">
        <v>1</v>
      </c>
      <c r="R38" s="15">
        <f>$D38*$G$17*S38</f>
        <v>2697.7999999999997</v>
      </c>
      <c r="S38" s="15">
        <v>1</v>
      </c>
      <c r="T38" s="15">
        <f>$D38*$G$17*U38</f>
        <v>2697.7999999999997</v>
      </c>
      <c r="U38" s="15">
        <v>1</v>
      </c>
    </row>
    <row r="39" spans="3:21" s="15" customFormat="1" x14ac:dyDescent="0.25">
      <c r="C39" s="15" t="s">
        <v>16</v>
      </c>
      <c r="D39" s="15">
        <v>2.0939999999999999</v>
      </c>
      <c r="E39" s="15">
        <f>$D39*$D$18*F39</f>
        <v>17170.8</v>
      </c>
      <c r="F39" s="15">
        <v>1</v>
      </c>
      <c r="G39" s="15">
        <f>$D39*$D$18*H39</f>
        <v>17170.8</v>
      </c>
      <c r="H39" s="15">
        <v>1</v>
      </c>
      <c r="I39" s="15">
        <f>$D39*$D$18*J39</f>
        <v>17170.8</v>
      </c>
      <c r="J39" s="15">
        <v>1</v>
      </c>
      <c r="K39" s="15">
        <f>$D39*$D$18*L39</f>
        <v>17170.8</v>
      </c>
      <c r="L39" s="15">
        <v>1</v>
      </c>
      <c r="N39" s="15">
        <f>$D39*$G$18*O39</f>
        <v>17170.8</v>
      </c>
      <c r="O39" s="15">
        <v>1</v>
      </c>
      <c r="P39" s="15">
        <f>$D39*$G$18*Q39</f>
        <v>17170.8</v>
      </c>
      <c r="Q39" s="15">
        <v>1</v>
      </c>
      <c r="R39" s="15">
        <f>$D39*$G$18*S39</f>
        <v>17170.8</v>
      </c>
      <c r="S39" s="15">
        <v>1</v>
      </c>
      <c r="T39" s="15">
        <f>$D39*$G$18*U39</f>
        <v>17170.8</v>
      </c>
      <c r="U39" s="15">
        <v>1</v>
      </c>
    </row>
    <row r="40" spans="3:21" s="15" customFormat="1" x14ac:dyDescent="0.25">
      <c r="C40" s="15" t="s">
        <v>17</v>
      </c>
      <c r="D40" s="15">
        <v>-2449</v>
      </c>
      <c r="E40" s="15">
        <f>$D40*F40</f>
        <v>0</v>
      </c>
      <c r="F40" s="15">
        <v>0</v>
      </c>
      <c r="G40" s="15">
        <f>$D40*H40</f>
        <v>0</v>
      </c>
      <c r="H40" s="15">
        <v>0</v>
      </c>
      <c r="I40" s="15">
        <f>$D40*J40</f>
        <v>0</v>
      </c>
      <c r="J40" s="15">
        <v>0</v>
      </c>
      <c r="K40" s="15">
        <f>$D40*L40</f>
        <v>0</v>
      </c>
      <c r="L40" s="15">
        <v>0</v>
      </c>
      <c r="N40" s="15">
        <f>$D40*O40</f>
        <v>0</v>
      </c>
      <c r="O40" s="15">
        <v>0</v>
      </c>
      <c r="P40" s="15">
        <f>$D40*Q40</f>
        <v>0</v>
      </c>
      <c r="Q40" s="15">
        <v>0</v>
      </c>
      <c r="R40" s="15">
        <f>$D40*S40</f>
        <v>0</v>
      </c>
      <c r="S40" s="15">
        <v>0</v>
      </c>
      <c r="T40" s="15">
        <f>$D40*U40</f>
        <v>0</v>
      </c>
      <c r="U40" s="15">
        <v>0</v>
      </c>
    </row>
    <row r="41" spans="3:21" s="15" customFormat="1" x14ac:dyDescent="0.25">
      <c r="C41" s="15" t="s">
        <v>18</v>
      </c>
      <c r="D41" s="15">
        <v>-7.3150000000000003E-5</v>
      </c>
      <c r="E41" s="15">
        <f>$D41*$D$18*$D$18*F41</f>
        <v>-4918.6059999999998</v>
      </c>
      <c r="F41" s="15">
        <v>1</v>
      </c>
      <c r="G41" s="15">
        <f>$D41*$D$18*$D$18*H41</f>
        <v>-4918.6059999999998</v>
      </c>
      <c r="H41" s="15">
        <v>1</v>
      </c>
      <c r="I41" s="15">
        <f>$D41*$D$18*$D$18*J41</f>
        <v>-4918.6059999999998</v>
      </c>
      <c r="J41" s="15">
        <v>1</v>
      </c>
      <c r="K41" s="15">
        <f>$D41*$D$18*$D$18*L41</f>
        <v>-4918.6059999999998</v>
      </c>
      <c r="L41" s="15">
        <v>1</v>
      </c>
      <c r="N41" s="15">
        <f>$D41*$G$18*$G$18*O41</f>
        <v>-4918.6059999999998</v>
      </c>
      <c r="O41" s="15">
        <v>1</v>
      </c>
      <c r="P41" s="15">
        <f>$D41*$G$18*$G$18*Q41</f>
        <v>-4918.6059999999998</v>
      </c>
      <c r="Q41" s="15">
        <v>1</v>
      </c>
      <c r="R41" s="15">
        <f>$D41*$G$18*$G$18*S41</f>
        <v>-4918.6059999999998</v>
      </c>
      <c r="S41" s="15">
        <v>1</v>
      </c>
      <c r="T41" s="15">
        <f>$D41*$G$18*$G$18*U41</f>
        <v>-4918.6059999999998</v>
      </c>
      <c r="U41" s="15">
        <v>1</v>
      </c>
    </row>
    <row r="42" spans="3:21" s="15" customFormat="1" x14ac:dyDescent="0.25">
      <c r="C42" s="15" t="s">
        <v>19</v>
      </c>
      <c r="D42" s="15">
        <v>-7.2480000000000002</v>
      </c>
      <c r="E42" s="15">
        <f>$D42*F42</f>
        <v>0</v>
      </c>
      <c r="F42" s="15">
        <v>0</v>
      </c>
      <c r="G42" s="15">
        <f>$D42*H42</f>
        <v>0</v>
      </c>
      <c r="H42" s="15">
        <v>0</v>
      </c>
      <c r="I42" s="15">
        <f>$D42*J42</f>
        <v>0</v>
      </c>
      <c r="J42" s="15">
        <v>0</v>
      </c>
      <c r="K42" s="15">
        <f>$D42*L42</f>
        <v>0</v>
      </c>
      <c r="L42" s="15">
        <v>0</v>
      </c>
      <c r="N42" s="15">
        <f>$D42*O42</f>
        <v>0</v>
      </c>
      <c r="O42" s="15">
        <v>0</v>
      </c>
      <c r="P42" s="15">
        <f>$D42*Q42</f>
        <v>0</v>
      </c>
      <c r="Q42" s="15">
        <v>0</v>
      </c>
      <c r="R42" s="15">
        <f>$D42*S42</f>
        <v>0</v>
      </c>
      <c r="S42" s="15">
        <v>0</v>
      </c>
      <c r="T42" s="15">
        <f>$D42*U42</f>
        <v>0</v>
      </c>
      <c r="U42" s="15">
        <v>0</v>
      </c>
    </row>
    <row r="43" spans="3:21" s="15" customFormat="1" x14ac:dyDescent="0.25">
      <c r="E43" s="15">
        <f>SUM(E31:E42)</f>
        <v>3867.264000000001</v>
      </c>
      <c r="G43" s="15">
        <f>SUM(G31:G42)</f>
        <v>3190.1639999999989</v>
      </c>
      <c r="I43" s="15">
        <f>SUM(I31:I42)</f>
        <v>3778.1760000000013</v>
      </c>
      <c r="K43" s="15">
        <f>SUM(K31:K42)</f>
        <v>2475.264000000001</v>
      </c>
      <c r="N43" s="15">
        <f>SUM(N31:N42)</f>
        <v>4310.4740000000002</v>
      </c>
      <c r="P43" s="15">
        <f>SUM(P31:P42)</f>
        <v>3633.373999999998</v>
      </c>
      <c r="R43" s="15">
        <f>SUM(R31:R42)</f>
        <v>3472.873999999998</v>
      </c>
      <c r="T43" s="15">
        <f>SUM(T31:T42)</f>
        <v>2918.4740000000002</v>
      </c>
    </row>
    <row r="44" spans="3:21" s="15" customFormat="1" x14ac:dyDescent="0.25"/>
    <row r="45" spans="3:21" s="15" customFormat="1" x14ac:dyDescent="0.25">
      <c r="C45" s="15" t="s">
        <v>20</v>
      </c>
    </row>
    <row r="46" spans="3:21" s="15" customFormat="1" x14ac:dyDescent="0.25">
      <c r="C46" s="15" t="s">
        <v>24</v>
      </c>
    </row>
    <row r="47" spans="3:21" s="15" customFormat="1" x14ac:dyDescent="0.25">
      <c r="C47" s="15" t="s">
        <v>25</v>
      </c>
    </row>
    <row r="48" spans="3:21" s="15" customFormat="1" x14ac:dyDescent="0.25">
      <c r="C48" s="15" t="s">
        <v>21</v>
      </c>
    </row>
    <row r="49" spans="2:32" s="15" customFormat="1" x14ac:dyDescent="0.25"/>
    <row r="50" spans="2:32" s="15" customFormat="1" x14ac:dyDescent="0.25"/>
    <row r="51" spans="2:32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2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2:32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2:32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2:32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2:32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2:32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2:32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2:32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2:32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2:32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2:32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2:32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2:32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2:32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2:32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2:32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2:32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2:32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2:32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2:32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2:32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2:32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2:32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2:32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2:32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2:32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2:32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2:32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2:32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2:32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2:32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2:32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2:32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</sheetData>
  <sheetProtection sheet="1" objects="1" scenarios="1" selectLockedCells="1"/>
  <mergeCells count="4">
    <mergeCell ref="F3:I4"/>
    <mergeCell ref="F5:I6"/>
    <mergeCell ref="F7:I9"/>
    <mergeCell ref="F10:I11"/>
  </mergeCells>
  <dataValidations count="1">
    <dataValidation type="list" allowBlank="1" showInputMessage="1" showErrorMessage="1" sqref="D16">
      <formula1>$C$45:$C$48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2015-05-21T12:57:00+00:00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2015-05-21T12:57:00+00:00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2015-05-21T13:00:20+00:00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 </DisplayName>
        <AccountId>16559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Se regnekark.</Comments>
    <Nummer xmlns="5aa14257-579e-4a1f-bbbb-3c8dd7393476" xsi:nil="true"/>
    <_dlc_DocId xmlns="303eeafb-7dff-46db-9396-e9c651f530ea">LBINFO-3977-21</_dlc_DocId>
    <_dlc_DocIdUrl xmlns="303eeafb-7dff-46db-9396-e9c651f530ea">
      <Url>https://sp.landbrugsinfo.dk/Afrapportering/2015/_layouts/DocIdRedir.aspx?ID=LBINFO-3977-21</Url>
      <Description>LBINFO-3977-21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_dlc_DocIdPersistId xmlns="303eeafb-7dff-46db-9396-e9c651f530ea">false</_dlc_DocIdPersistId>
    <PublishingPageLayout xmlns="http://schemas.microsoft.com/sharepoint/v3">
      <Url xsi:nil="true"/>
      <Description xsi:nil="true"/>
    </PublishingPageLayout>
    <Ansvarligafdeling xmlns="c027f136-810f-4bf1-8799-fe74b7b13f91">38</Ansvarligafdeling>
    <Rettighedsgruppe xmlns="c027f136-810f-4bf1-8799-fe74b7b13f91">1</Rettighedsgruppe>
    <Afsender xmlns="c027f136-810f-4bf1-8799-fe74b7b13f91">2</Afsender>
    <Ingen_x0020_besked_x0020_ved_x0020_arkivering xmlns="c027f136-810f-4bf1-8799-fe74b7b13f91">false</Ingen_x0020_besked_x0020_ved_x0020_arkivering>
    <IsHiddenFromRollup xmlns="c027f136-810f-4bf1-8799-fe74b7b13f91">0</IsHiddenFromRollup>
    <EnclosureFor xmlns="c027f136-810f-4bf1-8799-fe74b7b13f91">
      <Url xsi:nil="true"/>
      <Description xsi:nil="true"/>
    </EnclosureFor>
    <Arkiveringsdato xmlns="c027f136-810f-4bf1-8799-fe74b7b13f91">2099-12-31T23:00:00+00:00</Arkiveringsdato>
    <HitCount xmlns="c027f136-810f-4bf1-8799-fe74b7b13f91">0</HitCount>
    <GammelURL xmlns="c027f136-810f-4bf1-8799-fe74b7b13f91" xsi:nil="true"/>
    <WebInfoSubjects xmlns="c027f136-810f-4bf1-8799-fe74b7b13f91" xsi:nil="true"/>
    <FinanceYear xmlns="c027f136-810f-4bf1-8799-fe74b7b13f91" xsi:nil="true"/>
    <WebInfoMultiSelect xmlns="c027f136-810f-4bf1-8799-fe74b7b13f91" xsi:nil="true"/>
    <Projekter xmlns="c027f136-810f-4bf1-8799-fe74b7b13f91" xsi:nil="true"/>
    <TaksonomiTaxHTField0 xmlns="c027f136-810f-4bf1-8799-fe74b7b13f91">
      <Terms xmlns="http://schemas.microsoft.com/office/infopath/2007/PartnerControls"/>
    </TaksonomiTaxHTField0>
    <Bevillingsgivere xmlns="c027f136-810f-4bf1-8799-fe74b7b13f91">17;#;#2;#</Bevillingsgivere>
    <HideInRollups xmlns="c027f136-810f-4bf1-8799-fe74b7b13f91">false</HideInRollups>
    <NetSkabelonValue xmlns="c027f136-810f-4bf1-8799-fe74b7b13f91" xsi:nil="true"/>
    <PermalinkID xmlns="c027f136-810f-4bf1-8799-fe74b7b13f91">ab9b47df-b436-4123-9e8d-bd38c01b9fe8</PermalinkID>
    <WebInfoLawCodes xmlns="c027f136-810f-4bf1-8799-fe74b7b13f91" xsi:nil="true"/>
    <Afrapportering xmlns="8dd19670-a623-4c4a-8cd0-9c7122017949">374;#</Afrapportering>
    <ProjectID xmlns="c70df750-5352-4088-a10b-a69e290d946e">X374X</Projec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8EB363A814BD714ABDE344FE6172A0F6" ma:contentTypeVersion="97" ma:contentTypeDescription="Contenttype til binære filer der bliver publiceret på Landbrugsinfo" ma:contentTypeScope="" ma:versionID="b63b44d5298651134d5cebcaa672cb9a">
  <xsd:schema xmlns:xsd="http://www.w3.org/2001/XMLSchema" xmlns:xs="http://www.w3.org/2001/XMLSchema" xmlns:p="http://schemas.microsoft.com/office/2006/metadata/properties" xmlns:ns1="http://schemas.microsoft.com/sharepoint/v3" xmlns:ns2="c027f136-810f-4bf1-8799-fe74b7b13f91" xmlns:ns3="5aa14257-579e-4a1f-bbbb-3c8dd7393476" xmlns:ns4="303eeafb-7dff-46db-9396-e9c651f530ea" xmlns:ns5="8dd19670-a623-4c4a-8cd0-9c7122017949" xmlns:ns6="c70df750-5352-4088-a10b-a69e290d946e" targetNamespace="http://schemas.microsoft.com/office/2006/metadata/properties" ma:root="true" ma:fieldsID="88b85633c73005aa6515b0253719537d" ns1:_="" ns2:_="" ns3:_="" ns4:_="" ns5:_="" ns6:_="">
    <xsd:import namespace="http://schemas.microsoft.com/sharepoint/v3"/>
    <xsd:import namespace="c027f136-810f-4bf1-8799-fe74b7b13f91"/>
    <xsd:import namespace="5aa14257-579e-4a1f-bbbb-3c8dd7393476"/>
    <xsd:import namespace="303eeafb-7dff-46db-9396-e9c651f530ea"/>
    <xsd:import namespace="8dd19670-a623-4c4a-8cd0-9c7122017949"/>
    <xsd:import namespace="c70df750-5352-4088-a10b-a69e290d946e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5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7f136-810f-4bf1-8799-fe74b7b13f91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 ma:readOnly="false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19670-a623-4c4a-8cd0-9c7122017949" elementFormDefault="qualified">
    <xsd:import namespace="http://schemas.microsoft.com/office/2006/documentManagement/types"/>
    <xsd:import namespace="http://schemas.microsoft.com/office/infopath/2007/PartnerControls"/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df750-5352-4088-a10b-a69e290d946e" elementFormDefault="qualified">
    <xsd:import namespace="http://schemas.microsoft.com/office/2006/documentManagement/types"/>
    <xsd:import namespace="http://schemas.microsoft.com/office/infopath/2007/PartnerControls"/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9A50F-58B5-4F06-A6EF-6C90449994B8}"/>
</file>

<file path=customXml/itemProps2.xml><?xml version="1.0" encoding="utf-8"?>
<ds:datastoreItem xmlns:ds="http://schemas.openxmlformats.org/officeDocument/2006/customXml" ds:itemID="{DACF1FB1-A2D4-455E-BEFA-5E4834773807}"/>
</file>

<file path=customXml/itemProps3.xml><?xml version="1.0" encoding="utf-8"?>
<ds:datastoreItem xmlns:ds="http://schemas.openxmlformats.org/officeDocument/2006/customXml" ds:itemID="{7DB7C29A-18A6-45E0-803E-8B5DD2BD8755}"/>
</file>

<file path=customXml/itemProps4.xml><?xml version="1.0" encoding="utf-8"?>
<ds:datastoreItem xmlns:ds="http://schemas.openxmlformats.org/officeDocument/2006/customXml" ds:itemID="{61F6EFC9-92DD-4BEB-BED8-55E248C421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</vt:lpstr>
      <vt:lpstr>eksempel</vt:lpstr>
    </vt:vector>
  </TitlesOfParts>
  <Company>Faculty of Science, 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 den individuelle jordrente</dc:title>
  <dc:creator>Michael Friis Pedersen</dc:creator>
  <cp:lastModifiedBy>Susanne Trampedach</cp:lastModifiedBy>
  <dcterms:created xsi:type="dcterms:W3CDTF">2015-04-22T10:55:29Z</dcterms:created>
  <dcterms:modified xsi:type="dcterms:W3CDTF">2015-05-21T12:56:28Z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0x010100C568DB52D9D0A14D9B2FDCC96666E9F2007948130EC3DB064584E219954237AF3900242457EFB8B24247815D688C526CD44D00C26A9DBCB02B5C4DA1F017B836C045C00060750ADE2E6249BABB5C6118FC133DE800AF2E6DC7107240CAAE62CB7A7C0C3100008EB363A814BD714ABDE344FE6172A0F6</vt:lpwstr>
  </property>
  <property fmtid="{D5CDD505-2E9C-101B-9397-08002B2CF9AE}" pid="3" name="_dlc_DocIdItemGuid">
    <vt:lpwstr>679a1846-ab70-4b7b-a435-15f3b1c16a8a</vt:lpwstr>
  </property>
  <property fmtid="{D5CDD505-2E9C-101B-9397-08002B2CF9AE}" pid="4" name="Taksonomi">
    <vt:lpwstr/>
  </property>
  <property fmtid="{D5CDD505-2E9C-101B-9397-08002B2CF9AE}" pid="5" name="Dokumentdato">
    <vt:lpwstr/>
  </property>
  <property fmtid="{D5CDD505-2E9C-101B-9397-08002B2CF9AE}" pid="6" name="Order">
    <vt:r8>2100</vt:r8>
  </property>
  <property fmtid="{D5CDD505-2E9C-101B-9397-08002B2CF9AE}" pid="7" name="xd_ProgID">
    <vt:lpwstr/>
  </property>
  <property fmtid="{D5CDD505-2E9C-101B-9397-08002B2CF9AE}" pid="8" name="_Source">
    <vt:lpwstr/>
  </property>
  <property fmtid="{D5CDD505-2E9C-101B-9397-08002B2CF9AE}" pid="9" name="Kilde2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SchultzId">
    <vt:lpwstr/>
  </property>
  <property fmtid="{D5CDD505-2E9C-101B-9397-08002B2CF9AE}" pid="15" name="P0">
    <vt:bool>false</vt:bool>
  </property>
  <property fmtid="{D5CDD505-2E9C-101B-9397-08002B2CF9AE}" pid="16" name="Placering">
    <vt:lpwstr/>
  </property>
  <property fmtid="{D5CDD505-2E9C-101B-9397-08002B2CF9AE}" pid="17" name="Callname">
    <vt:lpwstr/>
  </property>
  <property fmtid="{D5CDD505-2E9C-101B-9397-08002B2CF9AE}" pid="19" name="Arrangoer">
    <vt:lpwstr/>
  </property>
  <property fmtid="{D5CDD505-2E9C-101B-9397-08002B2CF9AE}" pid="20" name="Titel2">
    <vt:lpwstr/>
  </property>
  <property fmtid="{D5CDD505-2E9C-101B-9397-08002B2CF9AE}" pid="21" name="Omraade">
    <vt:lpwstr/>
  </property>
  <property fmtid="{D5CDD505-2E9C-101B-9397-08002B2CF9AE}" pid="22" name="Hovedomraade">
    <vt:lpwstr/>
  </property>
  <property fmtid="{D5CDD505-2E9C-101B-9397-08002B2CF9AE}" pid="23" name="Shortname">
    <vt:lpwstr/>
  </property>
  <property fmtid="{D5CDD505-2E9C-101B-9397-08002B2CF9AE}" pid="24" name="display_urn">
    <vt:lpwstr>William Schaar Andersen (lcwis)</vt:lpwstr>
  </property>
  <property fmtid="{D5CDD505-2E9C-101B-9397-08002B2CF9AE}" pid="25" name="URL">
    <vt:lpwstr/>
  </property>
  <property fmtid="{D5CDD505-2E9C-101B-9397-08002B2CF9AE}" pid="26" name="Maalrettet">
    <vt:lpwstr/>
  </property>
  <property fmtid="{D5CDD505-2E9C-101B-9397-08002B2CF9AE}" pid="27" name="xd_Signature">
    <vt:bool>false</vt:bool>
  </property>
  <property fmtid="{D5CDD505-2E9C-101B-9397-08002B2CF9AE}" pid="28" name="Type">
    <vt:lpwstr/>
  </property>
  <property fmtid="{D5CDD505-2E9C-101B-9397-08002B2CF9AE}" pid="30" name="Tilmelding">
    <vt:lpwstr/>
  </property>
  <property fmtid="{D5CDD505-2E9C-101B-9397-08002B2CF9AE}" pid="31" name="SummaryLinks2">
    <vt:lpwstr/>
  </property>
  <property fmtid="{D5CDD505-2E9C-101B-9397-08002B2CF9AE}" pid="32" name="Aar">
    <vt:lpwstr/>
  </property>
  <property fmtid="{D5CDD505-2E9C-101B-9397-08002B2CF9AE}" pid="33" name="Menupunkter">
    <vt:lpwstr/>
  </property>
  <property fmtid="{D5CDD505-2E9C-101B-9397-08002B2CF9AE}" pid="34" name="Sted">
    <vt:lpwstr/>
  </property>
</Properties>
</file>